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30.139.43\Estadistica\15 Tejada, Anayansi\Para Subir a la Web\"/>
    </mc:Choice>
  </mc:AlternateContent>
  <xr:revisionPtr revIDLastSave="0" documentId="13_ncr:1_{64518334-F1DB-4FFF-907E-35B0F40024E6}" xr6:coauthVersionLast="41" xr6:coauthVersionMax="45" xr10:uidLastSave="{00000000-0000-0000-0000-000000000000}"/>
  <bookViews>
    <workbookView xWindow="-120" yWindow="-120" windowWidth="24240" windowHeight="13140" firstSheet="3" activeTab="5" xr2:uid="{F91206B0-E00A-417B-A438-5A3866043C11}"/>
  </bookViews>
  <sheets>
    <sheet name="Esperanza" sheetId="10" r:id="rId1"/>
    <sheet name="Población" sheetId="11" r:id="rId2"/>
    <sheet name="Crecimiento y Desarrollo" sheetId="1" r:id="rId3"/>
    <sheet name="Prenatal Adoles" sheetId="2" r:id="rId4"/>
    <sheet name="Prenatales" sheetId="3" r:id="rId5"/>
    <sheet name="papanicolaou" sheetId="4" r:id="rId6"/>
    <sheet name="Planificación" sheetId="5" r:id="rId7"/>
    <sheet name="Adulto" sheetId="6" r:id="rId8"/>
    <sheet name="Bucal" sheetId="7" r:id="rId9"/>
    <sheet name="Profesionales" sheetId="8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__________________key2" hidden="1">#REF!</definedName>
    <definedName name="______________________R">#REF!</definedName>
    <definedName name="_____________________key2" hidden="1">#REF!</definedName>
    <definedName name="_____________________R">#REF!</definedName>
    <definedName name="____________________key2" hidden="1">#REF!</definedName>
    <definedName name="____________________R">#REF!</definedName>
    <definedName name="___________________R">#REF!</definedName>
    <definedName name="__________________key2" hidden="1">#REF!</definedName>
    <definedName name="__________________R">#REF!</definedName>
    <definedName name="_________________R">#REF!</definedName>
    <definedName name="________________key2" hidden="1">#REF!</definedName>
    <definedName name="________________R">#REF!</definedName>
    <definedName name="_______________key2" hidden="1">#REF!</definedName>
    <definedName name="_______________R">#REF!</definedName>
    <definedName name="______________key2" hidden="1">#REF!</definedName>
    <definedName name="______________R">#REF!</definedName>
    <definedName name="_____________key2" hidden="1">#REF!</definedName>
    <definedName name="_____________R">#REF!</definedName>
    <definedName name="____________key2" hidden="1">#REF!</definedName>
    <definedName name="____________R">#REF!</definedName>
    <definedName name="___________key2" hidden="1">#REF!</definedName>
    <definedName name="___________R">#REF!</definedName>
    <definedName name="__________key2" hidden="1">#REF!</definedName>
    <definedName name="__________R">#REF!</definedName>
    <definedName name="_________key2" hidden="1">#REF!</definedName>
    <definedName name="_________R">#REF!</definedName>
    <definedName name="________key2" hidden="1">#REF!</definedName>
    <definedName name="________R">#REF!</definedName>
    <definedName name="_______key2" hidden="1">#REF!</definedName>
    <definedName name="_______R">#REF!</definedName>
    <definedName name="______key2" hidden="1">#REF!</definedName>
    <definedName name="______R">#REF!</definedName>
    <definedName name="_____key2" hidden="1">#REF!</definedName>
    <definedName name="_____R">#REF!</definedName>
    <definedName name="____key2" hidden="1">#REF!</definedName>
    <definedName name="____R">#REF!</definedName>
    <definedName name="___key2" hidden="1">#REF!</definedName>
    <definedName name="___R">#REF!</definedName>
    <definedName name="__key2" hidden="1">#REF!</definedName>
    <definedName name="__R">#REF!</definedName>
    <definedName name="_14" hidden="1">#REF!</definedName>
    <definedName name="_30" hidden="1">#REF!</definedName>
    <definedName name="_Key1" localSheetId="7" hidden="1">#REF!</definedName>
    <definedName name="_Key1" localSheetId="8" hidden="1">#REF!</definedName>
    <definedName name="_Key1" localSheetId="2" hidden="1">#REF!</definedName>
    <definedName name="_Key1" localSheetId="5" hidden="1">#REF!</definedName>
    <definedName name="_Key1" localSheetId="6" hidden="1">#REF!</definedName>
    <definedName name="_Key1" localSheetId="3" hidden="1">#REF!</definedName>
    <definedName name="_Key1" localSheetId="4" hidden="1">#REF!</definedName>
    <definedName name="_Key1" localSheetId="9" hidden="1">#REF!</definedName>
    <definedName name="_Key1" hidden="1">#REF!</definedName>
    <definedName name="_Key2" localSheetId="7" hidden="1">#REF!</definedName>
    <definedName name="_Key2" localSheetId="8" hidden="1">#REF!</definedName>
    <definedName name="_Key2" localSheetId="2" hidden="1">#REF!</definedName>
    <definedName name="_Key2" localSheetId="5" hidden="1">#REF!</definedName>
    <definedName name="_Key2" localSheetId="6" hidden="1">#REF!</definedName>
    <definedName name="_Key2" localSheetId="3" hidden="1">#REF!</definedName>
    <definedName name="_Key2" localSheetId="4" hidden="1">#REF!</definedName>
    <definedName name="_Key2" localSheetId="9" hidden="1">#REF!</definedName>
    <definedName name="_Key2" hidden="1">#REF!</definedName>
    <definedName name="_Order1" hidden="1">0</definedName>
    <definedName name="_Order2" hidden="1">255</definedName>
    <definedName name="_R" localSheetId="8">#REF!</definedName>
    <definedName name="_R" localSheetId="9">#REF!</definedName>
    <definedName name="_R">#REF!</definedName>
    <definedName name="_Regression_Int" localSheetId="7" hidden="1">1</definedName>
    <definedName name="_Regression_Int" localSheetId="8" hidden="1">1</definedName>
    <definedName name="_Regression_Int" localSheetId="2" hidden="1">1</definedName>
    <definedName name="_Regression_Int" localSheetId="0" hidden="1">1</definedName>
    <definedName name="_Regression_Int" localSheetId="6" hidden="1">1</definedName>
    <definedName name="_Regression_Int" localSheetId="3" hidden="1">1</definedName>
    <definedName name="_Regression_Int" localSheetId="4" hidden="1">1</definedName>
    <definedName name="_Regression_Int" localSheetId="9" hidden="1">1</definedName>
    <definedName name="_Sort" localSheetId="7" hidden="1">#REF!</definedName>
    <definedName name="_Sort" localSheetId="8" hidden="1">#REF!</definedName>
    <definedName name="_Sort" localSheetId="2" hidden="1">#REF!</definedName>
    <definedName name="_Sort" localSheetId="5" hidden="1">#REF!</definedName>
    <definedName name="_Sort" localSheetId="6" hidden="1">#REF!</definedName>
    <definedName name="_Sort" localSheetId="3" hidden="1">#REF!</definedName>
    <definedName name="_Sort" localSheetId="4" hidden="1">#REF!</definedName>
    <definedName name="_Sort" localSheetId="9" hidden="1">#REF!</definedName>
    <definedName name="_Sort" hidden="1">#REF!</definedName>
    <definedName name="A_impresión_IM" localSheetId="7">Adulto!$A$2:$M$43</definedName>
    <definedName name="A_impresión_IM" localSheetId="8">Bucal!$A$7:$E$126</definedName>
    <definedName name="A_impresión_IM" localSheetId="2">'Crecimiento y Desarrollo'!$A$2:$N$34</definedName>
    <definedName name="A_impresión_IM" localSheetId="0">Esperanza!#REF!</definedName>
    <definedName name="A_impresión_IM" localSheetId="5">#REF!</definedName>
    <definedName name="A_impresión_IM" localSheetId="6">Planificación!$A$2:$E$32</definedName>
    <definedName name="A_impresión_IM" localSheetId="3">'Prenatal Adoles'!$A$7:$D$127</definedName>
    <definedName name="A_impresión_IM" localSheetId="4">Prenatales!$A$8:$F$127</definedName>
    <definedName name="A_impresión_IM" localSheetId="9">Profesionales!$B$7:$M$39</definedName>
    <definedName name="A_impresión_IM">#REF!</definedName>
    <definedName name="_xlnm.Print_Area" localSheetId="7" xml:space="preserve">             Adulto!$A$1:$M$43</definedName>
    <definedName name="_xlnm.Print_Area" localSheetId="8">Bucal!$A$1:$F$124</definedName>
    <definedName name="_xlnm.Print_Area" localSheetId="2">'Crecimiento y Desarrollo'!$A$1:$N$34</definedName>
    <definedName name="_xlnm.Print_Area" localSheetId="0">Esperanza!$A$1:$D$115</definedName>
    <definedName name="_xlnm.Print_Area" localSheetId="5">papanicolaou!$A$1:$E$31</definedName>
    <definedName name="_xlnm.Print_Area" localSheetId="6">Planificación!$A$1:$E$32</definedName>
    <definedName name="_xlnm.Print_Area" localSheetId="1">Población!$A$1:$U$70</definedName>
    <definedName name="_xlnm.Print_Area" localSheetId="3">'Prenatal Adoles'!$A$1:$D$128</definedName>
    <definedName name="_xlnm.Print_Area" localSheetId="4">Prenatales!$A$1:$F$129</definedName>
    <definedName name="_xlnm.Print_Area" localSheetId="9">Profesionales!$A$1:$P$39</definedName>
    <definedName name="_xlnm.Print_Area">#REF!</definedName>
    <definedName name="_xlnm.Database" localSheetId="8">#REF!</definedName>
    <definedName name="_xlnm.Database" localSheetId="9">#REF!</definedName>
    <definedName name="_xlnm.Database">#REF!</definedName>
    <definedName name="CENTROS">#REF!</definedName>
    <definedName name="D" localSheetId="8">[1]C39!$A$7:$E$111</definedName>
    <definedName name="D" localSheetId="9">[1]C39!$A$7:$E$111</definedName>
    <definedName name="D">[2]C39!$A$7:$E$111</definedName>
    <definedName name="Excel_BuiltIn_Print_Area_5">[3]Mayo!#REF!</definedName>
    <definedName name="hijo" hidden="1">#REF!</definedName>
    <definedName name="key">#REF!</definedName>
    <definedName name="m" localSheetId="2">[4]C39!$A$7:$E$111</definedName>
    <definedName name="m" localSheetId="5">[4]C39!$A$7:$E$111</definedName>
    <definedName name="m" localSheetId="6">[4]C39!$A$7:$E$111</definedName>
    <definedName name="m" localSheetId="3">[4]C39!$A$7:$E$111</definedName>
    <definedName name="m" localSheetId="4">[4]C39!$A$7:$E$111</definedName>
    <definedName name="m" localSheetId="9">[5]C39!$A$7:$E$111</definedName>
    <definedName name="m">[5]C39!$A$7:$E$111</definedName>
    <definedName name="mary" localSheetId="8">#REF!</definedName>
    <definedName name="mary" localSheetId="9">#REF!</definedName>
    <definedName name="mary">#REF!</definedName>
    <definedName name="PRODUCCION_SERV">#REF!</definedName>
    <definedName name="ser">#REF!</definedName>
    <definedName name="SERVICIO" hidden="1">#REF!</definedName>
    <definedName name="_xlnm.Print_Titles" localSheetId="0">Esperanza!$2:$6</definedName>
    <definedName name="_xlnm.Print_Titles" localSheetId="5">papanicolaou!$2:$7</definedName>
    <definedName name="_xlnm.Print_Titles" localSheetId="1">Población!$1:$5</definedName>
    <definedName name="_xlnm.Print_Titles" localSheetId="9">Profesionales!$1:$7</definedName>
    <definedName name="Títulos_a_imprimir_IM" localSheetId="8">Bucal!$2:$6</definedName>
    <definedName name="Títulos_a_imprimir_IM" localSheetId="0">Esperanza!$1:$6,Esperanza!$A:$A</definedName>
    <definedName name="Títulos_a_imprimir_IM" localSheetId="3">'Prenatal Adoles'!$2:$6</definedName>
    <definedName name="Títulos_a_imprimir_IM" localSheetId="4">Prenatales!$2:$6</definedName>
    <definedName name="Títulos_a_imprimir_IM" localSheetId="9">Profesionales!$1:$6,Profesionales!$A:$A</definedName>
    <definedName name="Z_2136B445_C360_4B22_BC29_3A1FB4D2290D_.wvu.PrintArea" localSheetId="1" hidden="1">Población!$A$1:$U$69</definedName>
    <definedName name="Z_2136B445_C360_4B22_BC29_3A1FB4D2290D_.wvu.PrintTitles" localSheetId="1" hidden="1">Población!$1:$5</definedName>
    <definedName name="Z_7A6F07F9_A646_49D7_AC0D_AB5ABF6191B2_.wvu.PrintArea" localSheetId="1" hidden="1">Población!$A$1:$U$69</definedName>
    <definedName name="Z_7A6F07F9_A646_49D7_AC0D_AB5ABF6191B2_.wvu.PrintTitles" localSheetId="1" hidden="1">Población!$1:$5</definedName>
    <definedName name="Z_A3483C46_266D_45B3_8E37_DD65AE09ED32_.wvu.PrintArea" localSheetId="1" hidden="1">Población!$A$1:$U$69</definedName>
    <definedName name="Z_A3483C46_266D_45B3_8E37_DD65AE09ED32_.wvu.PrintTitles" localSheetId="1" hidden="1">Población!$1:$5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63" i="11" l="1"/>
  <c r="T63" i="11"/>
  <c r="S63" i="11"/>
  <c r="R63" i="11"/>
  <c r="Q63" i="11"/>
  <c r="P63" i="11"/>
  <c r="O63" i="11"/>
  <c r="N63" i="11"/>
  <c r="N61" i="11" s="1"/>
  <c r="M63" i="11"/>
  <c r="L63" i="11"/>
  <c r="K63" i="11"/>
  <c r="J63" i="11"/>
  <c r="I63" i="11"/>
  <c r="H63" i="11"/>
  <c r="G63" i="11"/>
  <c r="F63" i="11"/>
  <c r="F61" i="11" s="1"/>
  <c r="E63" i="11"/>
  <c r="D63" i="11"/>
  <c r="U62" i="11"/>
  <c r="T62" i="11"/>
  <c r="T61" i="11" s="1"/>
  <c r="S62" i="11"/>
  <c r="R62" i="11"/>
  <c r="Q62" i="11"/>
  <c r="Q61" i="11" s="1"/>
  <c r="P62" i="11"/>
  <c r="P61" i="11" s="1"/>
  <c r="O62" i="11"/>
  <c r="N62" i="11"/>
  <c r="M62" i="11"/>
  <c r="L62" i="11"/>
  <c r="L61" i="11" s="1"/>
  <c r="K62" i="11"/>
  <c r="J62" i="11"/>
  <c r="I62" i="11"/>
  <c r="I61" i="11" s="1"/>
  <c r="H62" i="11"/>
  <c r="H61" i="11" s="1"/>
  <c r="G62" i="11"/>
  <c r="F62" i="11"/>
  <c r="E62" i="11"/>
  <c r="D62" i="11"/>
  <c r="D61" i="11" s="1"/>
  <c r="U60" i="11"/>
  <c r="T60" i="11"/>
  <c r="S60" i="11"/>
  <c r="R60" i="11"/>
  <c r="Q60" i="11"/>
  <c r="P60" i="11"/>
  <c r="O60" i="11"/>
  <c r="N60" i="11"/>
  <c r="M60" i="11"/>
  <c r="L60" i="11"/>
  <c r="K60" i="11"/>
  <c r="J60" i="11"/>
  <c r="I60" i="11"/>
  <c r="H60" i="11"/>
  <c r="G60" i="11"/>
  <c r="F60" i="11"/>
  <c r="E60" i="11"/>
  <c r="D60" i="11"/>
  <c r="U59" i="11"/>
  <c r="U58" i="11" s="1"/>
  <c r="T59" i="11"/>
  <c r="T58" i="11" s="1"/>
  <c r="S59" i="11"/>
  <c r="R59" i="11"/>
  <c r="Q59" i="11"/>
  <c r="P59" i="11"/>
  <c r="P58" i="11" s="1"/>
  <c r="O59" i="11"/>
  <c r="N59" i="11"/>
  <c r="M59" i="11"/>
  <c r="M58" i="11" s="1"/>
  <c r="L59" i="11"/>
  <c r="L58" i="11" s="1"/>
  <c r="K59" i="11"/>
  <c r="J59" i="11"/>
  <c r="I59" i="11"/>
  <c r="H59" i="11"/>
  <c r="H58" i="11" s="1"/>
  <c r="G59" i="11"/>
  <c r="F59" i="11"/>
  <c r="E59" i="11"/>
  <c r="E58" i="11" s="1"/>
  <c r="D59" i="11"/>
  <c r="U57" i="11"/>
  <c r="T57" i="11"/>
  <c r="S57" i="11"/>
  <c r="R57" i="11"/>
  <c r="Q57" i="11"/>
  <c r="P57" i="11"/>
  <c r="O57" i="11"/>
  <c r="N57" i="11"/>
  <c r="M57" i="11"/>
  <c r="L57" i="11"/>
  <c r="K57" i="11"/>
  <c r="J57" i="11"/>
  <c r="I57" i="11"/>
  <c r="H57" i="11"/>
  <c r="G57" i="11"/>
  <c r="F57" i="11"/>
  <c r="E57" i="11"/>
  <c r="D57" i="11"/>
  <c r="U56" i="11"/>
  <c r="T56" i="11"/>
  <c r="S56" i="11"/>
  <c r="R56" i="11"/>
  <c r="Q56" i="11"/>
  <c r="Q55" i="11" s="1"/>
  <c r="P56" i="11"/>
  <c r="P55" i="11" s="1"/>
  <c r="O56" i="11"/>
  <c r="N56" i="11"/>
  <c r="M56" i="11"/>
  <c r="L56" i="11"/>
  <c r="K56" i="11"/>
  <c r="J56" i="11"/>
  <c r="I56" i="11"/>
  <c r="I55" i="11" s="1"/>
  <c r="H56" i="11"/>
  <c r="H55" i="11" s="1"/>
  <c r="G56" i="11"/>
  <c r="F56" i="11"/>
  <c r="E56" i="11"/>
  <c r="D56" i="11"/>
  <c r="U54" i="11"/>
  <c r="T54" i="11"/>
  <c r="S54" i="11"/>
  <c r="R54" i="11"/>
  <c r="Q54" i="11"/>
  <c r="P54" i="11"/>
  <c r="O54" i="11"/>
  <c r="N54" i="11"/>
  <c r="M54" i="11"/>
  <c r="L54" i="11"/>
  <c r="K54" i="11"/>
  <c r="J54" i="11"/>
  <c r="J52" i="11" s="1"/>
  <c r="I54" i="11"/>
  <c r="H54" i="11"/>
  <c r="G54" i="11"/>
  <c r="F54" i="11"/>
  <c r="E54" i="11"/>
  <c r="D54" i="11"/>
  <c r="U53" i="11"/>
  <c r="T53" i="11"/>
  <c r="T52" i="11" s="1"/>
  <c r="S53" i="11"/>
  <c r="R53" i="11"/>
  <c r="Q53" i="11"/>
  <c r="P53" i="11"/>
  <c r="O53" i="11"/>
  <c r="N53" i="11"/>
  <c r="M53" i="11"/>
  <c r="L53" i="11"/>
  <c r="L52" i="11" s="1"/>
  <c r="K53" i="11"/>
  <c r="J53" i="11"/>
  <c r="I53" i="11"/>
  <c r="H53" i="11"/>
  <c r="G53" i="11"/>
  <c r="F53" i="11"/>
  <c r="E53" i="11"/>
  <c r="D53" i="11"/>
  <c r="D52" i="11" s="1"/>
  <c r="U51" i="11"/>
  <c r="T51" i="11"/>
  <c r="S51" i="11"/>
  <c r="S49" i="11" s="1"/>
  <c r="R51" i="11"/>
  <c r="R49" i="11" s="1"/>
  <c r="Q51" i="11"/>
  <c r="P51" i="11"/>
  <c r="O51" i="11"/>
  <c r="N51" i="11"/>
  <c r="M51" i="11"/>
  <c r="L51" i="11"/>
  <c r="K51" i="11"/>
  <c r="J51" i="11"/>
  <c r="I51" i="11"/>
  <c r="H51" i="11"/>
  <c r="G51" i="11"/>
  <c r="F51" i="11"/>
  <c r="E51" i="11"/>
  <c r="D51" i="11"/>
  <c r="U50" i="11"/>
  <c r="T50" i="11"/>
  <c r="T49" i="11" s="1"/>
  <c r="S50" i="11"/>
  <c r="R50" i="11"/>
  <c r="Q50" i="11"/>
  <c r="P50" i="11"/>
  <c r="O50" i="11"/>
  <c r="N50" i="11"/>
  <c r="M50" i="11"/>
  <c r="L50" i="11"/>
  <c r="L49" i="11" s="1"/>
  <c r="K50" i="11"/>
  <c r="J50" i="11"/>
  <c r="I50" i="11"/>
  <c r="H50" i="11"/>
  <c r="G50" i="11"/>
  <c r="F50" i="11"/>
  <c r="E50" i="11"/>
  <c r="D50" i="11"/>
  <c r="U48" i="11"/>
  <c r="T48" i="11"/>
  <c r="T46" i="11" s="1"/>
  <c r="S48" i="11"/>
  <c r="R48" i="11"/>
  <c r="Q48" i="11"/>
  <c r="P48" i="11"/>
  <c r="O48" i="11"/>
  <c r="N48" i="11"/>
  <c r="M48" i="11"/>
  <c r="L48" i="11"/>
  <c r="L46" i="11" s="1"/>
  <c r="K48" i="11"/>
  <c r="J48" i="11"/>
  <c r="I48" i="11"/>
  <c r="H48" i="11"/>
  <c r="G48" i="11"/>
  <c r="F48" i="11"/>
  <c r="E48" i="11"/>
  <c r="D48" i="11"/>
  <c r="U47" i="11"/>
  <c r="T47" i="11"/>
  <c r="S47" i="11"/>
  <c r="R47" i="11"/>
  <c r="Q47" i="11"/>
  <c r="P47" i="11"/>
  <c r="O47" i="11"/>
  <c r="N47" i="11"/>
  <c r="N46" i="11" s="1"/>
  <c r="M47" i="11"/>
  <c r="L47" i="11"/>
  <c r="K47" i="11"/>
  <c r="J47" i="11"/>
  <c r="J46" i="11" s="1"/>
  <c r="I47" i="11"/>
  <c r="H47" i="11"/>
  <c r="G47" i="11"/>
  <c r="F47" i="11"/>
  <c r="F46" i="11" s="1"/>
  <c r="E47" i="11"/>
  <c r="D47" i="11"/>
  <c r="U45" i="11"/>
  <c r="T45" i="11"/>
  <c r="T43" i="11" s="1"/>
  <c r="S45" i="11"/>
  <c r="R45" i="11"/>
  <c r="Q45" i="11"/>
  <c r="P45" i="11"/>
  <c r="O45" i="11"/>
  <c r="N45" i="11"/>
  <c r="M45" i="11"/>
  <c r="L45" i="11"/>
  <c r="K45" i="11"/>
  <c r="J45" i="11"/>
  <c r="I45" i="11"/>
  <c r="H45" i="11"/>
  <c r="G45" i="11"/>
  <c r="F45" i="11"/>
  <c r="E45" i="11"/>
  <c r="D45" i="11"/>
  <c r="U44" i="11"/>
  <c r="T44" i="11"/>
  <c r="S44" i="11"/>
  <c r="R44" i="11"/>
  <c r="R43" i="11" s="1"/>
  <c r="Q44" i="11"/>
  <c r="P44" i="11"/>
  <c r="O44" i="11"/>
  <c r="N44" i="11"/>
  <c r="M44" i="11"/>
  <c r="L44" i="11"/>
  <c r="K44" i="11"/>
  <c r="J44" i="11"/>
  <c r="J43" i="11" s="1"/>
  <c r="I44" i="11"/>
  <c r="H44" i="11"/>
  <c r="G44" i="11"/>
  <c r="F44" i="11"/>
  <c r="E44" i="11"/>
  <c r="D44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E39" i="11"/>
  <c r="D39" i="11"/>
  <c r="U38" i="11"/>
  <c r="T38" i="11"/>
  <c r="S38" i="11"/>
  <c r="R38" i="11"/>
  <c r="Q38" i="11"/>
  <c r="P38" i="11"/>
  <c r="O38" i="11"/>
  <c r="N38" i="11"/>
  <c r="N37" i="11" s="1"/>
  <c r="M38" i="11"/>
  <c r="L38" i="11"/>
  <c r="K38" i="11"/>
  <c r="J38" i="11"/>
  <c r="I38" i="11"/>
  <c r="H38" i="11"/>
  <c r="G38" i="11"/>
  <c r="F38" i="11"/>
  <c r="F37" i="11" s="1"/>
  <c r="E38" i="11"/>
  <c r="D38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E36" i="11"/>
  <c r="D36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D35" i="11"/>
  <c r="U33" i="11"/>
  <c r="T33" i="11"/>
  <c r="S33" i="11"/>
  <c r="R33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U32" i="11"/>
  <c r="T32" i="11"/>
  <c r="S32" i="11"/>
  <c r="R32" i="11"/>
  <c r="Q32" i="11"/>
  <c r="P32" i="11"/>
  <c r="O32" i="11"/>
  <c r="O31" i="11" s="1"/>
  <c r="N32" i="11"/>
  <c r="N31" i="11" s="1"/>
  <c r="M32" i="11"/>
  <c r="L32" i="11"/>
  <c r="K32" i="11"/>
  <c r="J32" i="11"/>
  <c r="I32" i="11"/>
  <c r="H32" i="11"/>
  <c r="G32" i="11"/>
  <c r="G31" i="11" s="1"/>
  <c r="F32" i="11"/>
  <c r="F31" i="11" s="1"/>
  <c r="E32" i="11"/>
  <c r="D32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U29" i="11"/>
  <c r="T29" i="11"/>
  <c r="S29" i="11"/>
  <c r="S28" i="11" s="1"/>
  <c r="R29" i="11"/>
  <c r="R28" i="11" s="1"/>
  <c r="Q29" i="11"/>
  <c r="P29" i="11"/>
  <c r="O29" i="11"/>
  <c r="N29" i="11"/>
  <c r="M29" i="11"/>
  <c r="L29" i="11"/>
  <c r="K29" i="11"/>
  <c r="K28" i="11" s="1"/>
  <c r="J29" i="11"/>
  <c r="J28" i="11" s="1"/>
  <c r="I29" i="11"/>
  <c r="I28" i="11" s="1"/>
  <c r="H29" i="11"/>
  <c r="G29" i="11"/>
  <c r="F29" i="11"/>
  <c r="E29" i="11"/>
  <c r="D29" i="11"/>
  <c r="U27" i="11"/>
  <c r="T27" i="11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D27" i="11"/>
  <c r="U26" i="11"/>
  <c r="T26" i="11"/>
  <c r="S26" i="11"/>
  <c r="R26" i="11"/>
  <c r="Q26" i="11"/>
  <c r="P26" i="11"/>
  <c r="O26" i="11"/>
  <c r="O25" i="11" s="1"/>
  <c r="N26" i="11"/>
  <c r="M26" i="11"/>
  <c r="L26" i="11"/>
  <c r="K26" i="11"/>
  <c r="J26" i="11"/>
  <c r="I26" i="11"/>
  <c r="H26" i="11"/>
  <c r="G26" i="11"/>
  <c r="G25" i="11" s="1"/>
  <c r="F26" i="11"/>
  <c r="E26" i="11"/>
  <c r="D26" i="11"/>
  <c r="U24" i="11"/>
  <c r="T24" i="11"/>
  <c r="S24" i="11"/>
  <c r="R24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U23" i="11"/>
  <c r="T23" i="11"/>
  <c r="S23" i="11"/>
  <c r="R23" i="11"/>
  <c r="R22" i="11" s="1"/>
  <c r="Q23" i="11"/>
  <c r="Q22" i="11" s="1"/>
  <c r="P23" i="11"/>
  <c r="O23" i="11"/>
  <c r="N23" i="11"/>
  <c r="M23" i="11"/>
  <c r="L23" i="11"/>
  <c r="K23" i="11"/>
  <c r="J23" i="11"/>
  <c r="J22" i="11" s="1"/>
  <c r="I23" i="11"/>
  <c r="I22" i="11" s="1"/>
  <c r="H23" i="11"/>
  <c r="G23" i="11"/>
  <c r="F23" i="11"/>
  <c r="E23" i="11"/>
  <c r="D23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U20" i="11"/>
  <c r="T20" i="11"/>
  <c r="S20" i="11"/>
  <c r="R20" i="11"/>
  <c r="Q20" i="11"/>
  <c r="P20" i="11"/>
  <c r="P19" i="11" s="1"/>
  <c r="O20" i="11"/>
  <c r="N20" i="11"/>
  <c r="M20" i="11"/>
  <c r="L20" i="11"/>
  <c r="K20" i="11"/>
  <c r="K19" i="11" s="1"/>
  <c r="J20" i="11"/>
  <c r="I20" i="11"/>
  <c r="H20" i="11"/>
  <c r="G20" i="11"/>
  <c r="F20" i="11"/>
  <c r="E20" i="11"/>
  <c r="D20" i="11"/>
  <c r="U18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U17" i="11"/>
  <c r="T17" i="11"/>
  <c r="S17" i="11"/>
  <c r="R17" i="11"/>
  <c r="R16" i="11" s="1"/>
  <c r="Q17" i="11"/>
  <c r="P17" i="11"/>
  <c r="O17" i="11"/>
  <c r="O16" i="11" s="1"/>
  <c r="N17" i="11"/>
  <c r="M17" i="11"/>
  <c r="L17" i="11"/>
  <c r="K17" i="11"/>
  <c r="J17" i="11"/>
  <c r="I17" i="11"/>
  <c r="H17" i="11"/>
  <c r="G17" i="11"/>
  <c r="G16" i="11" s="1"/>
  <c r="F17" i="11"/>
  <c r="E17" i="11"/>
  <c r="D17" i="11"/>
  <c r="U15" i="11"/>
  <c r="T15" i="11"/>
  <c r="S15" i="11"/>
  <c r="R15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D15" i="11"/>
  <c r="U14" i="11"/>
  <c r="T14" i="11"/>
  <c r="T13" i="11" s="1"/>
  <c r="S14" i="11"/>
  <c r="R14" i="11"/>
  <c r="Q14" i="11"/>
  <c r="P14" i="11"/>
  <c r="P13" i="11" s="1"/>
  <c r="O14" i="11"/>
  <c r="N14" i="11"/>
  <c r="M14" i="11"/>
  <c r="L14" i="11"/>
  <c r="L13" i="11" s="1"/>
  <c r="K14" i="11"/>
  <c r="J14" i="11"/>
  <c r="I14" i="11"/>
  <c r="H14" i="11"/>
  <c r="H13" i="11" s="1"/>
  <c r="G14" i="11"/>
  <c r="F14" i="11"/>
  <c r="E14" i="11"/>
  <c r="D14" i="11"/>
  <c r="D13" i="11" s="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O61" i="11" l="1"/>
  <c r="E16" i="11"/>
  <c r="U16" i="11"/>
  <c r="I19" i="11"/>
  <c r="H25" i="11"/>
  <c r="P31" i="11"/>
  <c r="P37" i="11"/>
  <c r="J49" i="11"/>
  <c r="G61" i="11"/>
  <c r="M16" i="11"/>
  <c r="P25" i="11"/>
  <c r="H31" i="11"/>
  <c r="H37" i="11"/>
  <c r="G10" i="11"/>
  <c r="O10" i="11"/>
  <c r="J19" i="11"/>
  <c r="R19" i="11"/>
  <c r="I25" i="11"/>
  <c r="Q25" i="11"/>
  <c r="E43" i="11"/>
  <c r="M43" i="11"/>
  <c r="U43" i="11"/>
  <c r="I46" i="11"/>
  <c r="Q46" i="11"/>
  <c r="K49" i="11"/>
  <c r="K55" i="11"/>
  <c r="S55" i="11"/>
  <c r="K61" i="11"/>
  <c r="S61" i="11"/>
  <c r="M13" i="11"/>
  <c r="G28" i="11"/>
  <c r="O28" i="11"/>
  <c r="G34" i="11"/>
  <c r="O34" i="11"/>
  <c r="K46" i="11"/>
  <c r="S46" i="11"/>
  <c r="E49" i="11"/>
  <c r="M49" i="11"/>
  <c r="U49" i="11"/>
  <c r="I52" i="11"/>
  <c r="Q52" i="11"/>
  <c r="M55" i="11"/>
  <c r="U55" i="11"/>
  <c r="I58" i="11"/>
  <c r="Q58" i="11"/>
  <c r="E61" i="11"/>
  <c r="M61" i="11"/>
  <c r="U61" i="11"/>
  <c r="H22" i="11"/>
  <c r="P22" i="11"/>
  <c r="E25" i="11"/>
  <c r="M25" i="11"/>
  <c r="U25" i="11"/>
  <c r="G46" i="11"/>
  <c r="O46" i="11"/>
  <c r="R13" i="11"/>
  <c r="R46" i="11"/>
  <c r="S22" i="11"/>
  <c r="F13" i="11"/>
  <c r="N13" i="11"/>
  <c r="J25" i="11"/>
  <c r="R25" i="11"/>
  <c r="I31" i="11"/>
  <c r="Q31" i="11"/>
  <c r="E34" i="11"/>
  <c r="M34" i="11"/>
  <c r="U34" i="11"/>
  <c r="K43" i="11"/>
  <c r="S43" i="11"/>
  <c r="D46" i="11"/>
  <c r="F49" i="11"/>
  <c r="K22" i="11"/>
  <c r="J16" i="11"/>
  <c r="L19" i="11"/>
  <c r="T19" i="11"/>
  <c r="G22" i="11"/>
  <c r="O22" i="11"/>
  <c r="K25" i="11"/>
  <c r="S25" i="11"/>
  <c r="F28" i="11"/>
  <c r="N28" i="11"/>
  <c r="F34" i="11"/>
  <c r="N34" i="11"/>
  <c r="D43" i="11"/>
  <c r="L43" i="11"/>
  <c r="M46" i="11"/>
  <c r="U46" i="11"/>
  <c r="C21" i="11"/>
  <c r="H43" i="11"/>
  <c r="G19" i="11"/>
  <c r="O19" i="11"/>
  <c r="F22" i="11"/>
  <c r="N9" i="11"/>
  <c r="C35" i="11"/>
  <c r="P43" i="11"/>
  <c r="N22" i="11"/>
  <c r="D28" i="11"/>
  <c r="L28" i="11"/>
  <c r="T28" i="11"/>
  <c r="C54" i="11"/>
  <c r="H16" i="11"/>
  <c r="P16" i="11"/>
  <c r="G58" i="11"/>
  <c r="O58" i="11"/>
  <c r="E10" i="11"/>
  <c r="U10" i="11"/>
  <c r="I9" i="11"/>
  <c r="Q16" i="11"/>
  <c r="D19" i="11"/>
  <c r="H28" i="11"/>
  <c r="P28" i="11"/>
  <c r="H34" i="11"/>
  <c r="P34" i="11"/>
  <c r="D37" i="11"/>
  <c r="L37" i="11"/>
  <c r="T37" i="11"/>
  <c r="N43" i="11"/>
  <c r="R52" i="11"/>
  <c r="J58" i="11"/>
  <c r="R58" i="11"/>
  <c r="F10" i="11"/>
  <c r="N10" i="11"/>
  <c r="D10" i="11"/>
  <c r="T10" i="11"/>
  <c r="Q28" i="11"/>
  <c r="E37" i="11"/>
  <c r="M37" i="11"/>
  <c r="U37" i="11"/>
  <c r="G43" i="11"/>
  <c r="O43" i="11"/>
  <c r="I49" i="11"/>
  <c r="Q49" i="11"/>
  <c r="K52" i="11"/>
  <c r="S52" i="11"/>
  <c r="C27" i="11"/>
  <c r="J9" i="11"/>
  <c r="J13" i="11"/>
  <c r="M10" i="11"/>
  <c r="M8" i="11"/>
  <c r="J8" i="11"/>
  <c r="G9" i="11"/>
  <c r="Q19" i="11"/>
  <c r="Q8" i="11"/>
  <c r="R8" i="11"/>
  <c r="E13" i="11"/>
  <c r="U13" i="11"/>
  <c r="L16" i="11"/>
  <c r="C44" i="11"/>
  <c r="C47" i="11"/>
  <c r="R61" i="11"/>
  <c r="H9" i="11"/>
  <c r="F19" i="11"/>
  <c r="C23" i="11"/>
  <c r="T25" i="11"/>
  <c r="O9" i="11"/>
  <c r="K58" i="11"/>
  <c r="Q9" i="11"/>
  <c r="F9" i="11"/>
  <c r="E22" i="11"/>
  <c r="M22" i="11"/>
  <c r="U22" i="11"/>
  <c r="C30" i="11"/>
  <c r="R9" i="11"/>
  <c r="L31" i="11"/>
  <c r="T31" i="11"/>
  <c r="K34" i="11"/>
  <c r="S34" i="11"/>
  <c r="J37" i="11"/>
  <c r="R37" i="11"/>
  <c r="C45" i="11"/>
  <c r="C48" i="11"/>
  <c r="G49" i="11"/>
  <c r="O49" i="11"/>
  <c r="G52" i="11"/>
  <c r="O52" i="11"/>
  <c r="F55" i="11"/>
  <c r="N55" i="11"/>
  <c r="D55" i="11"/>
  <c r="L55" i="11"/>
  <c r="T55" i="11"/>
  <c r="F58" i="11"/>
  <c r="N58" i="11"/>
  <c r="C39" i="11"/>
  <c r="C50" i="11"/>
  <c r="D16" i="11"/>
  <c r="T16" i="11"/>
  <c r="C57" i="11"/>
  <c r="J61" i="11"/>
  <c r="P9" i="11"/>
  <c r="N19" i="11"/>
  <c r="S19" i="11"/>
  <c r="L25" i="11"/>
  <c r="C51" i="11"/>
  <c r="N52" i="11"/>
  <c r="S58" i="11"/>
  <c r="D8" i="11"/>
  <c r="L10" i="11"/>
  <c r="T8" i="11"/>
  <c r="J10" i="11"/>
  <c r="R10" i="11"/>
  <c r="K13" i="11"/>
  <c r="S13" i="11"/>
  <c r="I13" i="11"/>
  <c r="Q13" i="11"/>
  <c r="I16" i="11"/>
  <c r="H19" i="11"/>
  <c r="C24" i="11"/>
  <c r="F25" i="11"/>
  <c r="N25" i="11"/>
  <c r="M28" i="11"/>
  <c r="U28" i="11"/>
  <c r="E31" i="11"/>
  <c r="M31" i="11"/>
  <c r="U31" i="11"/>
  <c r="K31" i="11"/>
  <c r="S31" i="11"/>
  <c r="D34" i="11"/>
  <c r="L34" i="11"/>
  <c r="T34" i="11"/>
  <c r="J34" i="11"/>
  <c r="R34" i="11"/>
  <c r="K37" i="11"/>
  <c r="S37" i="11"/>
  <c r="I37" i="11"/>
  <c r="Q37" i="11"/>
  <c r="I43" i="11"/>
  <c r="Q43" i="11"/>
  <c r="H46" i="11"/>
  <c r="P46" i="11"/>
  <c r="H49" i="11"/>
  <c r="P49" i="11"/>
  <c r="N49" i="11"/>
  <c r="H52" i="11"/>
  <c r="P52" i="11"/>
  <c r="E52" i="11"/>
  <c r="M52" i="11"/>
  <c r="U52" i="11"/>
  <c r="G55" i="11"/>
  <c r="O55" i="11"/>
  <c r="L8" i="11"/>
  <c r="C11" i="11"/>
  <c r="K8" i="11"/>
  <c r="S8" i="11"/>
  <c r="F16" i="11"/>
  <c r="F8" i="11"/>
  <c r="C17" i="11"/>
  <c r="N16" i="11"/>
  <c r="N8" i="11"/>
  <c r="C18" i="11"/>
  <c r="K9" i="11"/>
  <c r="S9" i="11"/>
  <c r="L22" i="11"/>
  <c r="T22" i="11"/>
  <c r="C26" i="11"/>
  <c r="J31" i="11"/>
  <c r="R31" i="11"/>
  <c r="I34" i="11"/>
  <c r="Q34" i="11"/>
  <c r="G37" i="11"/>
  <c r="O37" i="11"/>
  <c r="J55" i="11"/>
  <c r="R55" i="11"/>
  <c r="C14" i="11"/>
  <c r="K10" i="11"/>
  <c r="T9" i="11"/>
  <c r="D31" i="11"/>
  <c r="C32" i="11"/>
  <c r="G13" i="11"/>
  <c r="G8" i="11"/>
  <c r="C15" i="11"/>
  <c r="D9" i="11"/>
  <c r="E28" i="11"/>
  <c r="C29" i="11"/>
  <c r="C62" i="11"/>
  <c r="O8" i="11"/>
  <c r="O13" i="11"/>
  <c r="C53" i="11"/>
  <c r="F52" i="11"/>
  <c r="E9" i="11"/>
  <c r="C12" i="11"/>
  <c r="U9" i="11"/>
  <c r="E8" i="11"/>
  <c r="U8" i="11"/>
  <c r="H8" i="11"/>
  <c r="H10" i="11"/>
  <c r="P8" i="11"/>
  <c r="P10" i="11"/>
  <c r="K16" i="11"/>
  <c r="S16" i="11"/>
  <c r="C36" i="11"/>
  <c r="L9" i="11"/>
  <c r="D58" i="11"/>
  <c r="C59" i="11"/>
  <c r="E55" i="11"/>
  <c r="C56" i="11"/>
  <c r="M9" i="11"/>
  <c r="C38" i="11"/>
  <c r="I8" i="11"/>
  <c r="S10" i="11"/>
  <c r="I10" i="11"/>
  <c r="Q10" i="11"/>
  <c r="E19" i="11"/>
  <c r="C20" i="11"/>
  <c r="M19" i="11"/>
  <c r="U19" i="11"/>
  <c r="C33" i="11"/>
  <c r="C60" i="11"/>
  <c r="C63" i="11"/>
  <c r="D22" i="11"/>
  <c r="F43" i="11"/>
  <c r="E46" i="11"/>
  <c r="D49" i="11"/>
  <c r="D25" i="11"/>
  <c r="N7" i="11" l="1"/>
  <c r="C43" i="11"/>
  <c r="L7" i="11"/>
  <c r="R7" i="11"/>
  <c r="C37" i="11"/>
  <c r="C31" i="11"/>
  <c r="C61" i="11"/>
  <c r="C13" i="11"/>
  <c r="C46" i="11"/>
  <c r="C28" i="11"/>
  <c r="E7" i="11"/>
  <c r="C55" i="11"/>
  <c r="H7" i="11"/>
  <c r="C10" i="11"/>
  <c r="P7" i="11"/>
  <c r="K7" i="11"/>
  <c r="C52" i="11"/>
  <c r="C34" i="11"/>
  <c r="S7" i="11"/>
  <c r="C58" i="11"/>
  <c r="C25" i="11"/>
  <c r="U7" i="11"/>
  <c r="G7" i="11"/>
  <c r="J7" i="11"/>
  <c r="T7" i="11"/>
  <c r="C49" i="11"/>
  <c r="M7" i="11"/>
  <c r="C8" i="11"/>
  <c r="F7" i="11"/>
  <c r="C16" i="11"/>
  <c r="C9" i="11"/>
  <c r="C22" i="11"/>
  <c r="D7" i="11"/>
  <c r="Q7" i="11"/>
  <c r="I7" i="11"/>
  <c r="O7" i="11"/>
  <c r="C19" i="11"/>
  <c r="C7" i="11" l="1"/>
  <c r="D91" i="10" l="1"/>
  <c r="D90" i="10"/>
  <c r="N34" i="8" l="1"/>
  <c r="H34" i="8"/>
  <c r="E34" i="8"/>
  <c r="B34" i="8" s="1"/>
  <c r="D34" i="8"/>
  <c r="C34" i="8"/>
  <c r="B33" i="8"/>
  <c r="N32" i="8"/>
  <c r="K32" i="8"/>
  <c r="H32" i="8"/>
  <c r="E32" i="8"/>
  <c r="B32" i="8" s="1"/>
  <c r="B30" i="8" s="1"/>
  <c r="D32" i="8"/>
  <c r="D30" i="8" s="1"/>
  <c r="C32" i="8"/>
  <c r="P30" i="8"/>
  <c r="P8" i="8" s="1"/>
  <c r="O30" i="8"/>
  <c r="N30" i="8" s="1"/>
  <c r="M30" i="8"/>
  <c r="L30" i="8"/>
  <c r="L8" i="8" s="1"/>
  <c r="K8" i="8" s="1"/>
  <c r="K30" i="8"/>
  <c r="J30" i="8"/>
  <c r="I30" i="8"/>
  <c r="H30" i="8"/>
  <c r="G30" i="8"/>
  <c r="G8" i="8" s="1"/>
  <c r="E8" i="8" s="1"/>
  <c r="F30" i="8"/>
  <c r="E30" i="8" s="1"/>
  <c r="C30" i="8"/>
  <c r="P28" i="8"/>
  <c r="N28" i="8"/>
  <c r="K28" i="8"/>
  <c r="H28" i="8"/>
  <c r="E28" i="8"/>
  <c r="B28" i="8" s="1"/>
  <c r="D28" i="8"/>
  <c r="C28" i="8"/>
  <c r="N27" i="8"/>
  <c r="K27" i="8"/>
  <c r="H27" i="8"/>
  <c r="B27" i="8" s="1"/>
  <c r="E27" i="8"/>
  <c r="D27" i="8"/>
  <c r="C27" i="8"/>
  <c r="N26" i="8"/>
  <c r="K26" i="8"/>
  <c r="H26" i="8"/>
  <c r="E26" i="8"/>
  <c r="B26" i="8" s="1"/>
  <c r="D26" i="8"/>
  <c r="C26" i="8"/>
  <c r="N25" i="8"/>
  <c r="K25" i="8"/>
  <c r="H25" i="8"/>
  <c r="E25" i="8"/>
  <c r="B25" i="8" s="1"/>
  <c r="D25" i="8"/>
  <c r="C25" i="8"/>
  <c r="N24" i="8"/>
  <c r="K24" i="8"/>
  <c r="H24" i="8"/>
  <c r="E24" i="8"/>
  <c r="B24" i="8" s="1"/>
  <c r="D24" i="8"/>
  <c r="C24" i="8"/>
  <c r="N23" i="8"/>
  <c r="K23" i="8"/>
  <c r="H23" i="8"/>
  <c r="E23" i="8"/>
  <c r="D23" i="8"/>
  <c r="C23" i="8"/>
  <c r="B23" i="8"/>
  <c r="N22" i="8"/>
  <c r="K22" i="8"/>
  <c r="H22" i="8"/>
  <c r="E22" i="8"/>
  <c r="B22" i="8" s="1"/>
  <c r="D22" i="8"/>
  <c r="C22" i="8"/>
  <c r="N21" i="8"/>
  <c r="K21" i="8"/>
  <c r="H21" i="8"/>
  <c r="E21" i="8"/>
  <c r="B21" i="8" s="1"/>
  <c r="D21" i="8"/>
  <c r="C21" i="8"/>
  <c r="N20" i="8"/>
  <c r="K20" i="8"/>
  <c r="H20" i="8"/>
  <c r="E20" i="8"/>
  <c r="B20" i="8" s="1"/>
  <c r="D20" i="8"/>
  <c r="C20" i="8"/>
  <c r="N19" i="8"/>
  <c r="K19" i="8"/>
  <c r="H19" i="8"/>
  <c r="B19" i="8" s="1"/>
  <c r="E19" i="8"/>
  <c r="D19" i="8"/>
  <c r="C19" i="8"/>
  <c r="N18" i="8"/>
  <c r="K18" i="8"/>
  <c r="H18" i="8"/>
  <c r="E18" i="8"/>
  <c r="B18" i="8" s="1"/>
  <c r="D18" i="8"/>
  <c r="C18" i="8"/>
  <c r="N17" i="8"/>
  <c r="K17" i="8"/>
  <c r="H17" i="8"/>
  <c r="E17" i="8"/>
  <c r="B17" i="8" s="1"/>
  <c r="D17" i="8"/>
  <c r="C17" i="8"/>
  <c r="N16" i="8"/>
  <c r="K16" i="8"/>
  <c r="H16" i="8"/>
  <c r="E16" i="8"/>
  <c r="B16" i="8" s="1"/>
  <c r="D16" i="8"/>
  <c r="C16" i="8"/>
  <c r="N15" i="8"/>
  <c r="K15" i="8"/>
  <c r="H15" i="8"/>
  <c r="E15" i="8"/>
  <c r="D15" i="8"/>
  <c r="C15" i="8"/>
  <c r="B15" i="8"/>
  <c r="N14" i="8"/>
  <c r="K14" i="8"/>
  <c r="H14" i="8"/>
  <c r="E14" i="8"/>
  <c r="B14" i="8" s="1"/>
  <c r="D14" i="8"/>
  <c r="C14" i="8"/>
  <c r="N13" i="8"/>
  <c r="K13" i="8"/>
  <c r="H13" i="8"/>
  <c r="E13" i="8"/>
  <c r="B13" i="8" s="1"/>
  <c r="D13" i="8"/>
  <c r="C13" i="8"/>
  <c r="N12" i="8"/>
  <c r="K12" i="8"/>
  <c r="H12" i="8"/>
  <c r="E12" i="8"/>
  <c r="B12" i="8" s="1"/>
  <c r="D12" i="8"/>
  <c r="D10" i="8" s="1"/>
  <c r="D8" i="8" s="1"/>
  <c r="C12" i="8"/>
  <c r="C10" i="8" s="1"/>
  <c r="C8" i="8" s="1"/>
  <c r="M8" i="8"/>
  <c r="J8" i="8"/>
  <c r="I8" i="8"/>
  <c r="H8" i="8" s="1"/>
  <c r="F8" i="8"/>
  <c r="B117" i="7"/>
  <c r="D116" i="7"/>
  <c r="B108" i="7"/>
  <c r="B106" i="7" s="1"/>
  <c r="D106" i="7"/>
  <c r="D84" i="7"/>
  <c r="B84" i="7"/>
  <c r="D76" i="7"/>
  <c r="B76" i="7"/>
  <c r="D72" i="7"/>
  <c r="D64" i="7"/>
  <c r="B64" i="7"/>
  <c r="D56" i="7"/>
  <c r="B56" i="7"/>
  <c r="D43" i="7"/>
  <c r="B43" i="7"/>
  <c r="D28" i="7"/>
  <c r="B28" i="7"/>
  <c r="D22" i="7"/>
  <c r="B22" i="7"/>
  <c r="D14" i="7"/>
  <c r="B14" i="7"/>
  <c r="D9" i="7"/>
  <c r="B9" i="7"/>
  <c r="K38" i="6"/>
  <c r="J38" i="6"/>
  <c r="G38" i="6"/>
  <c r="C38" i="6" s="1"/>
  <c r="F38" i="6"/>
  <c r="L37" i="6"/>
  <c r="H37" i="6"/>
  <c r="C37" i="6"/>
  <c r="B37" i="6"/>
  <c r="L36" i="6"/>
  <c r="H36" i="6"/>
  <c r="D36" i="6"/>
  <c r="C36" i="6"/>
  <c r="B36" i="6"/>
  <c r="L34" i="6"/>
  <c r="H34" i="6"/>
  <c r="C34" i="6"/>
  <c r="B34" i="6"/>
  <c r="L32" i="6"/>
  <c r="H32" i="6"/>
  <c r="C32" i="6"/>
  <c r="B32" i="6"/>
  <c r="D32" i="6" s="1"/>
  <c r="L30" i="6"/>
  <c r="H30" i="6"/>
  <c r="C30" i="6"/>
  <c r="B30" i="6"/>
  <c r="L29" i="6"/>
  <c r="H29" i="6"/>
  <c r="C29" i="6"/>
  <c r="D29" i="6" s="1"/>
  <c r="B29" i="6"/>
  <c r="L28" i="6"/>
  <c r="H28" i="6"/>
  <c r="C28" i="6"/>
  <c r="B28" i="6"/>
  <c r="D28" i="6" s="1"/>
  <c r="L27" i="6"/>
  <c r="H27" i="6"/>
  <c r="C27" i="6"/>
  <c r="B27" i="6"/>
  <c r="K25" i="6"/>
  <c r="J25" i="6"/>
  <c r="L25" i="6" s="1"/>
  <c r="G25" i="6"/>
  <c r="F25" i="6"/>
  <c r="L23" i="6"/>
  <c r="H23" i="6"/>
  <c r="C23" i="6"/>
  <c r="B23" i="6"/>
  <c r="L21" i="6"/>
  <c r="H21" i="6"/>
  <c r="C21" i="6"/>
  <c r="B21" i="6"/>
  <c r="L19" i="6"/>
  <c r="H19" i="6"/>
  <c r="C19" i="6"/>
  <c r="B19" i="6"/>
  <c r="D19" i="6" s="1"/>
  <c r="L18" i="6"/>
  <c r="H18" i="6"/>
  <c r="C18" i="6"/>
  <c r="B18" i="6"/>
  <c r="D18" i="6" s="1"/>
  <c r="L16" i="6"/>
  <c r="H16" i="6"/>
  <c r="C16" i="6"/>
  <c r="B16" i="6"/>
  <c r="D16" i="6" s="1"/>
  <c r="L14" i="6"/>
  <c r="H14" i="6"/>
  <c r="C14" i="6"/>
  <c r="B14" i="6"/>
  <c r="L12" i="6"/>
  <c r="H12" i="6"/>
  <c r="C12" i="6"/>
  <c r="B12" i="6"/>
  <c r="D12" i="6" s="1"/>
  <c r="L10" i="6"/>
  <c r="H10" i="6"/>
  <c r="C10" i="6"/>
  <c r="B10" i="6"/>
  <c r="K8" i="6"/>
  <c r="C28" i="5"/>
  <c r="B28" i="5"/>
  <c r="D28" i="5" s="1"/>
  <c r="D27" i="5"/>
  <c r="D26" i="5"/>
  <c r="D25" i="5"/>
  <c r="D24" i="5"/>
  <c r="D23" i="5"/>
  <c r="D22" i="5"/>
  <c r="D21" i="5"/>
  <c r="D20" i="5"/>
  <c r="C19" i="5"/>
  <c r="B19" i="5"/>
  <c r="B9" i="5" s="1"/>
  <c r="D9" i="5" s="1"/>
  <c r="D18" i="5"/>
  <c r="D17" i="5"/>
  <c r="D16" i="5"/>
  <c r="D15" i="5"/>
  <c r="D14" i="5"/>
  <c r="D13" i="5"/>
  <c r="D12" i="5"/>
  <c r="D11" i="5"/>
  <c r="C28" i="4"/>
  <c r="B28" i="4"/>
  <c r="D28" i="4" s="1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9" i="4"/>
  <c r="C9" i="4"/>
  <c r="B9" i="4"/>
  <c r="F76" i="3"/>
  <c r="F49" i="3"/>
  <c r="F45" i="3"/>
  <c r="F23" i="3"/>
  <c r="F15" i="3"/>
  <c r="B121" i="3"/>
  <c r="E119" i="3"/>
  <c r="E118" i="3"/>
  <c r="E117" i="3"/>
  <c r="E116" i="3"/>
  <c r="E115" i="3"/>
  <c r="E114" i="3"/>
  <c r="E113" i="3"/>
  <c r="E112" i="3"/>
  <c r="D111" i="3"/>
  <c r="C111" i="3"/>
  <c r="E111" i="3" s="1"/>
  <c r="B111" i="3"/>
  <c r="B109" i="3" s="1"/>
  <c r="E110" i="3"/>
  <c r="E107" i="3"/>
  <c r="E106" i="3"/>
  <c r="E105" i="3"/>
  <c r="E104" i="3"/>
  <c r="E103" i="3"/>
  <c r="E102" i="3"/>
  <c r="E93" i="3"/>
  <c r="E92" i="3"/>
  <c r="E91" i="3"/>
  <c r="E90" i="3"/>
  <c r="E87" i="3" s="1"/>
  <c r="E89" i="3"/>
  <c r="E88" i="3"/>
  <c r="D87" i="3"/>
  <c r="C87" i="3"/>
  <c r="B87" i="3"/>
  <c r="E77" i="3"/>
  <c r="E76" i="3"/>
  <c r="D76" i="3"/>
  <c r="C76" i="3"/>
  <c r="B76" i="3"/>
  <c r="E75" i="3"/>
  <c r="E74" i="3"/>
  <c r="E73" i="3"/>
  <c r="E72" i="3"/>
  <c r="E71" i="3"/>
  <c r="E68" i="3" s="1"/>
  <c r="E70" i="3"/>
  <c r="E69" i="3"/>
  <c r="D68" i="3"/>
  <c r="C68" i="3"/>
  <c r="B68" i="3"/>
  <c r="E67" i="3"/>
  <c r="E66" i="3"/>
  <c r="E65" i="3"/>
  <c r="E64" i="3"/>
  <c r="E63" i="3"/>
  <c r="E62" i="3"/>
  <c r="E61" i="3"/>
  <c r="D60" i="3"/>
  <c r="C60" i="3"/>
  <c r="B60" i="3"/>
  <c r="E51" i="3"/>
  <c r="E50" i="3"/>
  <c r="D49" i="3"/>
  <c r="C49" i="3"/>
  <c r="B49" i="3"/>
  <c r="E48" i="3"/>
  <c r="E47" i="3"/>
  <c r="E46" i="3"/>
  <c r="D45" i="3"/>
  <c r="C45" i="3"/>
  <c r="B45" i="3"/>
  <c r="B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D29" i="3"/>
  <c r="C29" i="3"/>
  <c r="B29" i="3"/>
  <c r="E28" i="3"/>
  <c r="E27" i="3"/>
  <c r="E26" i="3"/>
  <c r="E25" i="3"/>
  <c r="E24" i="3"/>
  <c r="B23" i="3"/>
  <c r="E22" i="3"/>
  <c r="E21" i="3"/>
  <c r="E20" i="3"/>
  <c r="E19" i="3"/>
  <c r="E18" i="3"/>
  <c r="E17" i="3"/>
  <c r="E16" i="3"/>
  <c r="D15" i="3"/>
  <c r="C15" i="3"/>
  <c r="B15" i="3"/>
  <c r="E14" i="3"/>
  <c r="E13" i="3"/>
  <c r="E12" i="3"/>
  <c r="E10" i="3" s="1"/>
  <c r="E11" i="3"/>
  <c r="D10" i="3"/>
  <c r="C10" i="3"/>
  <c r="B10" i="3"/>
  <c r="B8" i="3" s="1"/>
  <c r="D124" i="2"/>
  <c r="D123" i="2"/>
  <c r="D122" i="2"/>
  <c r="D121" i="2"/>
  <c r="C120" i="2"/>
  <c r="D120" i="2" s="1"/>
  <c r="B119" i="2"/>
  <c r="D119" i="2" s="1"/>
  <c r="D118" i="2"/>
  <c r="D117" i="2"/>
  <c r="D116" i="2"/>
  <c r="D115" i="2"/>
  <c r="D114" i="2"/>
  <c r="D113" i="2"/>
  <c r="D112" i="2"/>
  <c r="D111" i="2"/>
  <c r="D110" i="2"/>
  <c r="C110" i="2"/>
  <c r="D109" i="2"/>
  <c r="C108" i="2"/>
  <c r="D108" i="2" s="1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C94" i="2"/>
  <c r="D94" i="2" s="1"/>
  <c r="B94" i="2"/>
  <c r="D86" i="2"/>
  <c r="D85" i="2"/>
  <c r="D84" i="2"/>
  <c r="D83" i="2"/>
  <c r="D82" i="2"/>
  <c r="D81" i="2"/>
  <c r="D80" i="2"/>
  <c r="D79" i="2"/>
  <c r="D78" i="2"/>
  <c r="D77" i="2"/>
  <c r="C76" i="2"/>
  <c r="D76" i="2" s="1"/>
  <c r="B76" i="2"/>
  <c r="D75" i="2"/>
  <c r="D74" i="2"/>
  <c r="D73" i="2"/>
  <c r="D72" i="2"/>
  <c r="D71" i="2"/>
  <c r="D70" i="2"/>
  <c r="D69" i="2"/>
  <c r="C68" i="2"/>
  <c r="D68" i="2" s="1"/>
  <c r="B68" i="2"/>
  <c r="D67" i="2"/>
  <c r="D66" i="2"/>
  <c r="D65" i="2"/>
  <c r="D64" i="2"/>
  <c r="D63" i="2"/>
  <c r="D62" i="2"/>
  <c r="D61" i="2"/>
  <c r="C60" i="2"/>
  <c r="D60" i="2" s="1"/>
  <c r="B60" i="2"/>
  <c r="D59" i="2"/>
  <c r="D58" i="2"/>
  <c r="B57" i="2"/>
  <c r="D57" i="2" s="1"/>
  <c r="D56" i="2"/>
  <c r="D55" i="2"/>
  <c r="D47" i="2"/>
  <c r="C46" i="2"/>
  <c r="C45" i="2" s="1"/>
  <c r="B46" i="2"/>
  <c r="B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C30" i="2"/>
  <c r="D30" i="2" s="1"/>
  <c r="B30" i="2"/>
  <c r="D29" i="2"/>
  <c r="D28" i="2"/>
  <c r="D27" i="2"/>
  <c r="D26" i="2"/>
  <c r="D25" i="2"/>
  <c r="C24" i="2"/>
  <c r="D24" i="2" s="1"/>
  <c r="B24" i="2"/>
  <c r="D23" i="2"/>
  <c r="D22" i="2"/>
  <c r="D21" i="2"/>
  <c r="D20" i="2"/>
  <c r="D19" i="2"/>
  <c r="D18" i="2"/>
  <c r="D17" i="2"/>
  <c r="C16" i="2"/>
  <c r="D16" i="2" s="1"/>
  <c r="B16" i="2"/>
  <c r="D15" i="2"/>
  <c r="D14" i="2"/>
  <c r="D13" i="2"/>
  <c r="D12" i="2"/>
  <c r="C11" i="2"/>
  <c r="D11" i="2" s="1"/>
  <c r="B11" i="2"/>
  <c r="B9" i="2" s="1"/>
  <c r="N30" i="1"/>
  <c r="H30" i="1"/>
  <c r="G30" i="1"/>
  <c r="O30" i="1" s="1"/>
  <c r="J30" i="1" s="1"/>
  <c r="B30" i="1"/>
  <c r="O29" i="1"/>
  <c r="J29" i="1" s="1"/>
  <c r="N29" i="1"/>
  <c r="E29" i="1"/>
  <c r="O28" i="1"/>
  <c r="J28" i="1" s="1"/>
  <c r="N28" i="1"/>
  <c r="E28" i="1"/>
  <c r="O27" i="1"/>
  <c r="J27" i="1" s="1"/>
  <c r="N27" i="1"/>
  <c r="E27" i="1"/>
  <c r="O26" i="1"/>
  <c r="J26" i="1" s="1"/>
  <c r="N26" i="1"/>
  <c r="E26" i="1"/>
  <c r="O25" i="1"/>
  <c r="J25" i="1" s="1"/>
  <c r="N25" i="1"/>
  <c r="E25" i="1"/>
  <c r="O24" i="1"/>
  <c r="J24" i="1" s="1"/>
  <c r="N24" i="1"/>
  <c r="E24" i="1"/>
  <c r="O23" i="1"/>
  <c r="J23" i="1" s="1"/>
  <c r="N23" i="1"/>
  <c r="E23" i="1"/>
  <c r="O22" i="1"/>
  <c r="J22" i="1" s="1"/>
  <c r="N22" i="1"/>
  <c r="E22" i="1"/>
  <c r="O20" i="1"/>
  <c r="J20" i="1" s="1"/>
  <c r="L20" i="1"/>
  <c r="L10" i="1" s="1"/>
  <c r="E20" i="1"/>
  <c r="O19" i="1"/>
  <c r="J19" i="1" s="1"/>
  <c r="N19" i="1"/>
  <c r="E19" i="1"/>
  <c r="O18" i="1"/>
  <c r="J18" i="1" s="1"/>
  <c r="N18" i="1"/>
  <c r="E18" i="1"/>
  <c r="O17" i="1"/>
  <c r="J17" i="1" s="1"/>
  <c r="N17" i="1"/>
  <c r="E17" i="1"/>
  <c r="O16" i="1"/>
  <c r="J16" i="1" s="1"/>
  <c r="N16" i="1"/>
  <c r="E16" i="1"/>
  <c r="O15" i="1"/>
  <c r="J15" i="1" s="1"/>
  <c r="N15" i="1"/>
  <c r="E15" i="1"/>
  <c r="O14" i="1"/>
  <c r="J14" i="1" s="1"/>
  <c r="N14" i="1"/>
  <c r="E14" i="1"/>
  <c r="O13" i="1"/>
  <c r="J13" i="1" s="1"/>
  <c r="N13" i="1"/>
  <c r="E13" i="1"/>
  <c r="O12" i="1"/>
  <c r="J12" i="1" s="1"/>
  <c r="N12" i="1"/>
  <c r="E12" i="1"/>
  <c r="K10" i="1"/>
  <c r="H10" i="1"/>
  <c r="G10" i="1"/>
  <c r="O10" i="1" s="1"/>
  <c r="F10" i="1"/>
  <c r="E10" i="1"/>
  <c r="J10" i="1" l="1"/>
  <c r="D19" i="5"/>
  <c r="D10" i="6"/>
  <c r="B38" i="6"/>
  <c r="B25" i="6"/>
  <c r="C25" i="6"/>
  <c r="D34" i="6"/>
  <c r="J8" i="6"/>
  <c r="L8" i="6" s="1"/>
  <c r="D23" i="6"/>
  <c r="D27" i="6"/>
  <c r="B116" i="7"/>
  <c r="B72" i="7"/>
  <c r="C44" i="3"/>
  <c r="C8" i="3" s="1"/>
  <c r="E15" i="3"/>
  <c r="E29" i="3"/>
  <c r="D44" i="3"/>
  <c r="E49" i="3"/>
  <c r="E60" i="3"/>
  <c r="B10" i="8"/>
  <c r="B8" i="8" s="1"/>
  <c r="O8" i="8"/>
  <c r="N8" i="8" s="1"/>
  <c r="D38" i="6"/>
  <c r="D14" i="6"/>
  <c r="D30" i="6"/>
  <c r="H38" i="6"/>
  <c r="H25" i="6"/>
  <c r="F8" i="6"/>
  <c r="G8" i="6"/>
  <c r="D21" i="6"/>
  <c r="D37" i="6"/>
  <c r="L38" i="6"/>
  <c r="D27" i="4"/>
  <c r="D8" i="3"/>
  <c r="E45" i="3"/>
  <c r="D45" i="2"/>
  <c r="C9" i="2"/>
  <c r="D9" i="2" s="1"/>
  <c r="D46" i="2"/>
  <c r="N10" i="1"/>
  <c r="N20" i="1"/>
  <c r="C30" i="1"/>
  <c r="D25" i="6" l="1"/>
  <c r="B7" i="7"/>
  <c r="E8" i="3"/>
  <c r="E44" i="3"/>
  <c r="C8" i="6"/>
  <c r="H8" i="6"/>
  <c r="B8" i="6"/>
  <c r="D8" i="6" s="1"/>
  <c r="E30" i="1"/>
</calcChain>
</file>

<file path=xl/sharedStrings.xml><?xml version="1.0" encoding="utf-8"?>
<sst xmlns="http://schemas.openxmlformats.org/spreadsheetml/2006/main" count="875" uniqueCount="640">
  <si>
    <t>Región de Salud</t>
  </si>
  <si>
    <t>Menores de 5 Años</t>
  </si>
  <si>
    <t>Grupo deEdad</t>
  </si>
  <si>
    <t>Menores de 1 Año</t>
  </si>
  <si>
    <t>1 - 4 Años</t>
  </si>
  <si>
    <t>Consultas</t>
  </si>
  <si>
    <t>Cobertura (1)</t>
  </si>
  <si>
    <t>Concen-tración</t>
  </si>
  <si>
    <t xml:space="preserve">Total </t>
  </si>
  <si>
    <t>Ingreso + Nuevas</t>
  </si>
  <si>
    <t xml:space="preserve"> Ingresos</t>
  </si>
  <si>
    <t xml:space="preserve"> Nuevas</t>
  </si>
  <si>
    <t>Total</t>
  </si>
  <si>
    <t>1 a 4</t>
  </si>
  <si>
    <t>Bocas del Toro</t>
  </si>
  <si>
    <t>Coclé 2/</t>
  </si>
  <si>
    <t>Colón  2/</t>
  </si>
  <si>
    <t>Chiriquí</t>
  </si>
  <si>
    <t>Darién</t>
  </si>
  <si>
    <t>Comarca Emberá</t>
  </si>
  <si>
    <t>Herrera</t>
  </si>
  <si>
    <t>Los Santos</t>
  </si>
  <si>
    <t>Panamá</t>
  </si>
  <si>
    <t>Este</t>
  </si>
  <si>
    <t>Metropolitana</t>
  </si>
  <si>
    <t>Norte</t>
  </si>
  <si>
    <t>San Miguelito</t>
  </si>
  <si>
    <t>Veraguas</t>
  </si>
  <si>
    <t xml:space="preserve">Comarca Guna  Yala </t>
  </si>
  <si>
    <t>Comarca Ngobé Buglé</t>
  </si>
  <si>
    <t>Panamá Oeste Sin Veracruz</t>
  </si>
  <si>
    <t xml:space="preserve">Panamá Oeste </t>
  </si>
  <si>
    <t>NOTA: Los datos corresponden a Instalaciones del Ministerio de Salud.</t>
  </si>
  <si>
    <t xml:space="preserve"> (1)  Cálculo por cada 100 niños (as) menores de 5 años, &lt;1 año y de 1-4 años respectivamente.</t>
  </si>
  <si>
    <t>Fuente Documental: Sistema de Información Estadística en Salud. SIES</t>
  </si>
  <si>
    <t>Fuente Institucional:  Ministerio de Salud, Dirección Nacional de Planificación, Departamento de   Registros  y Estadística de Salud.</t>
  </si>
  <si>
    <t>Provincia / Distrito y Comarca</t>
  </si>
  <si>
    <t>Total de Embarazadas que Ingresaron a Control</t>
  </si>
  <si>
    <t>Ingresos de 10 a 19 años</t>
  </si>
  <si>
    <t>Número</t>
  </si>
  <si>
    <t>Cobertura</t>
  </si>
  <si>
    <t xml:space="preserve">Bocas del Toro................................................. </t>
  </si>
  <si>
    <t xml:space="preserve">      Bocas del Toro...............</t>
  </si>
  <si>
    <t xml:space="preserve">      Changuinola....................</t>
  </si>
  <si>
    <t xml:space="preserve">      Chiriquí Grande...............</t>
  </si>
  <si>
    <t xml:space="preserve">      Almirante…..................</t>
  </si>
  <si>
    <t>Coclé....................................................</t>
  </si>
  <si>
    <t xml:space="preserve">      Aguadulce......................</t>
  </si>
  <si>
    <t xml:space="preserve">      Antón...............................</t>
  </si>
  <si>
    <t xml:space="preserve">      La Pintada........................</t>
  </si>
  <si>
    <t xml:space="preserve">      Natá..................................</t>
  </si>
  <si>
    <t xml:space="preserve">      Olá.....................................</t>
  </si>
  <si>
    <t xml:space="preserve">      Penonomé........................</t>
  </si>
  <si>
    <t xml:space="preserve">      Omar Torrijos............................</t>
  </si>
  <si>
    <t>Colón    ......................…………………….</t>
  </si>
  <si>
    <t xml:space="preserve">      Colón................................</t>
  </si>
  <si>
    <t xml:space="preserve">      Chagres............................</t>
  </si>
  <si>
    <t xml:space="preserve">      Donoso............................</t>
  </si>
  <si>
    <t xml:space="preserve">      Portobelo..........................</t>
  </si>
  <si>
    <t xml:space="preserve">      Santa Isabel.....................</t>
  </si>
  <si>
    <t>Chiriquí........................……………………..</t>
  </si>
  <si>
    <t xml:space="preserve">      Alanje...............................</t>
  </si>
  <si>
    <t xml:space="preserve">      Barú..................................</t>
  </si>
  <si>
    <t xml:space="preserve">      Boquerón.........................</t>
  </si>
  <si>
    <t xml:space="preserve">      Boquete...........................</t>
  </si>
  <si>
    <t xml:space="preserve">      Bugaba.............................</t>
  </si>
  <si>
    <t xml:space="preserve">      David................................</t>
  </si>
  <si>
    <t xml:space="preserve">      Dolega..............................</t>
  </si>
  <si>
    <t xml:space="preserve">      Gualaca.............................</t>
  </si>
  <si>
    <t xml:space="preserve">      Remedios.........................</t>
  </si>
  <si>
    <t xml:space="preserve">      Renacimiento..................</t>
  </si>
  <si>
    <t xml:space="preserve">      San Felix...........................</t>
  </si>
  <si>
    <t xml:space="preserve">      San Lorenzo.....................</t>
  </si>
  <si>
    <t xml:space="preserve">      Tolé...................................</t>
  </si>
  <si>
    <t xml:space="preserve">      Tierras Altas…................</t>
  </si>
  <si>
    <t>Darién +Comarca…..............</t>
  </si>
  <si>
    <t>Darién.................................................</t>
  </si>
  <si>
    <t xml:space="preserve">      Chepigana.......................</t>
  </si>
  <si>
    <t xml:space="preserve"> SEGÚN PROVINCIA, DISTRITO Y COMARCA INDÍGENA:</t>
  </si>
  <si>
    <t xml:space="preserve">       Pinogana.........................</t>
  </si>
  <si>
    <t xml:space="preserve">       Santa Fé…....................</t>
  </si>
  <si>
    <t>Comarca Emberá........................</t>
  </si>
  <si>
    <t xml:space="preserve">       Cemaco.....................</t>
  </si>
  <si>
    <t xml:space="preserve">       Sambú.......................</t>
  </si>
  <si>
    <t xml:space="preserve">Herrera.................................................  </t>
  </si>
  <si>
    <t xml:space="preserve">       Chitré...............................</t>
  </si>
  <si>
    <t xml:space="preserve">       Las Minas.......................</t>
  </si>
  <si>
    <t xml:space="preserve">       Los Pozos.......................</t>
  </si>
  <si>
    <t xml:space="preserve">        Ocú.................................</t>
  </si>
  <si>
    <t xml:space="preserve">        Parita..............................</t>
  </si>
  <si>
    <t xml:space="preserve">        Pesé................................</t>
  </si>
  <si>
    <t xml:space="preserve">        Santa María...................</t>
  </si>
  <si>
    <t xml:space="preserve">Los Santos.................................................  </t>
  </si>
  <si>
    <t xml:space="preserve">       Guararé............................</t>
  </si>
  <si>
    <t xml:space="preserve">       Las Tablas......................</t>
  </si>
  <si>
    <t xml:space="preserve">       Los Santos.....................</t>
  </si>
  <si>
    <t xml:space="preserve">       Macaracas.......................</t>
  </si>
  <si>
    <t xml:space="preserve">       Pedasí..............................</t>
  </si>
  <si>
    <t xml:space="preserve">       Pocrí.................................</t>
  </si>
  <si>
    <t xml:space="preserve">       Tonosí.............................</t>
  </si>
  <si>
    <t>Panamá.................................................</t>
  </si>
  <si>
    <t xml:space="preserve">      Balboa..............................</t>
  </si>
  <si>
    <t xml:space="preserve">      Chepo...............................</t>
  </si>
  <si>
    <t xml:space="preserve">      Chiman.............................</t>
  </si>
  <si>
    <t xml:space="preserve">       Panamá...........................</t>
  </si>
  <si>
    <t xml:space="preserve">     San Miguelito..................</t>
  </si>
  <si>
    <t xml:space="preserve">      Taboga.............................</t>
  </si>
  <si>
    <t>P. Metro……………………</t>
  </si>
  <si>
    <t>P. Este……………………..</t>
  </si>
  <si>
    <t>P. Norte……………………</t>
  </si>
  <si>
    <t>San Miguelito….………….</t>
  </si>
  <si>
    <t xml:space="preserve">SEGÚN PROVINCIA, DISTRITO Y COMARCA INDÍGENA: </t>
  </si>
  <si>
    <t>Veraguas.................................................</t>
  </si>
  <si>
    <t xml:space="preserve">      Atalaya.............................</t>
  </si>
  <si>
    <t xml:space="preserve">      Calobre.............................</t>
  </si>
  <si>
    <t xml:space="preserve">      Cañazas............................</t>
  </si>
  <si>
    <t xml:space="preserve">      La Mesa...........................</t>
  </si>
  <si>
    <t xml:space="preserve">      Las Palmas.......................</t>
  </si>
  <si>
    <t xml:space="preserve">       Mariato............................</t>
  </si>
  <si>
    <t xml:space="preserve">      Montijo............................</t>
  </si>
  <si>
    <t xml:space="preserve">      Río de Jesús....................</t>
  </si>
  <si>
    <t xml:space="preserve">      San Francisco.................</t>
  </si>
  <si>
    <t xml:space="preserve">      Santa Fé............................</t>
  </si>
  <si>
    <t xml:space="preserve">      Santiago...........................</t>
  </si>
  <si>
    <t xml:space="preserve">      Soná..................................</t>
  </si>
  <si>
    <t>Comarca Kuna Yala………</t>
  </si>
  <si>
    <t>Comarca Ngobe Bugle.......................</t>
  </si>
  <si>
    <t xml:space="preserve">       Besiko.............................</t>
  </si>
  <si>
    <t xml:space="preserve">       Mironó............................</t>
  </si>
  <si>
    <t xml:space="preserve">       Muna...............................</t>
  </si>
  <si>
    <t xml:space="preserve">       Nole  Duima....................</t>
  </si>
  <si>
    <t xml:space="preserve">       Nurum..............................</t>
  </si>
  <si>
    <t xml:space="preserve">       Kankintú..........................</t>
  </si>
  <si>
    <t xml:space="preserve">       Kusapín...........................</t>
  </si>
  <si>
    <t>Jirondai..........................</t>
  </si>
  <si>
    <t xml:space="preserve">      Santa Catalina..................</t>
  </si>
  <si>
    <t>Panama Oeste…..................</t>
  </si>
  <si>
    <t>Panamá Oeste.................................................</t>
  </si>
  <si>
    <t xml:space="preserve">      Arraijan............................</t>
  </si>
  <si>
    <t xml:space="preserve">      Capira...............................</t>
  </si>
  <si>
    <t xml:space="preserve">      Chame..............................</t>
  </si>
  <si>
    <t xml:space="preserve">       La Chorrera.....................</t>
  </si>
  <si>
    <t xml:space="preserve">      San Carlos.......................</t>
  </si>
  <si>
    <r>
      <rPr>
        <b/>
        <sz val="8"/>
        <rFont val="Times New Roman"/>
        <family val="1"/>
      </rPr>
      <t>Nota:</t>
    </r>
    <r>
      <rPr>
        <sz val="8"/>
        <rFont val="Times New Roman"/>
        <family val="1"/>
      </rPr>
      <t xml:space="preserve"> Los datos corresponden a Instalaciones del Ministerio de Salud.</t>
    </r>
  </si>
  <si>
    <t>Calculo por cada 100 embarazadas que ingresan a control</t>
  </si>
  <si>
    <t>Fuente Institucional:  Departamento de Registros  y Estadística. MINSA.</t>
  </si>
  <si>
    <t/>
  </si>
  <si>
    <t>DEL MINISTERIO DE SALUD, SEGÚN PROVINCIA Y DISTRITO:  AÑO 2021</t>
  </si>
  <si>
    <t>Consultas de Ingreso y Nuevas en el año</t>
  </si>
  <si>
    <t xml:space="preserve">Nacidos  Vivos    </t>
  </si>
  <si>
    <t>Ingreso</t>
  </si>
  <si>
    <t>Nuevas</t>
  </si>
  <si>
    <t xml:space="preserve">Bocas del Toro.......................................  </t>
  </si>
  <si>
    <t xml:space="preserve">      Bocas del Toro...........</t>
  </si>
  <si>
    <t xml:space="preserve">      Changuinola...............</t>
  </si>
  <si>
    <t xml:space="preserve">      Chiriquí Grande .......</t>
  </si>
  <si>
    <t xml:space="preserve">Coclé .......................................  </t>
  </si>
  <si>
    <t xml:space="preserve">      Aguadulce  ..............</t>
  </si>
  <si>
    <t xml:space="preserve">      Antón  ....................</t>
  </si>
  <si>
    <t xml:space="preserve">      La Pintada  ..............</t>
  </si>
  <si>
    <t xml:space="preserve">      Natá...........................</t>
  </si>
  <si>
    <t xml:space="preserve">      Olá ........................</t>
  </si>
  <si>
    <t xml:space="preserve">      Penonomé  .............</t>
  </si>
  <si>
    <t xml:space="preserve">      Omar Torrijos…...........</t>
  </si>
  <si>
    <t>Colón ....................................</t>
  </si>
  <si>
    <t xml:space="preserve">      Colón.........................</t>
  </si>
  <si>
    <t xml:space="preserve">      Chagres  .................</t>
  </si>
  <si>
    <t xml:space="preserve">      Donoso  .................</t>
  </si>
  <si>
    <t xml:space="preserve">      Portobelo....................</t>
  </si>
  <si>
    <t xml:space="preserve">      Santa Isabel  ...........</t>
  </si>
  <si>
    <t xml:space="preserve">Chiriquí.......................................  </t>
  </si>
  <si>
    <t xml:space="preserve">      Alanje.........................</t>
  </si>
  <si>
    <t xml:space="preserve">      Barú..........................</t>
  </si>
  <si>
    <t xml:space="preserve">      Boquerón  ..............</t>
  </si>
  <si>
    <t xml:space="preserve">      Boquete  .................</t>
  </si>
  <si>
    <t xml:space="preserve">      Bugaba.......................</t>
  </si>
  <si>
    <t xml:space="preserve">      David.........................</t>
  </si>
  <si>
    <t xml:space="preserve">      Dolega.......................</t>
  </si>
  <si>
    <t xml:space="preserve">      Gualaca......................</t>
  </si>
  <si>
    <t xml:space="preserve">      Remedios  ..............</t>
  </si>
  <si>
    <t xml:space="preserve">      Renacimiento  .........</t>
  </si>
  <si>
    <t xml:space="preserve">      San Felix  ...............</t>
  </si>
  <si>
    <t xml:space="preserve">      San Lorenzo  .........</t>
  </si>
  <si>
    <t xml:space="preserve">      Tolé  ......................</t>
  </si>
  <si>
    <t xml:space="preserve">      Tierras Altas…..............</t>
  </si>
  <si>
    <t>Darien + Comarca….........</t>
  </si>
  <si>
    <t>Darién...........................................................</t>
  </si>
  <si>
    <t xml:space="preserve">      Chepigana  .............</t>
  </si>
  <si>
    <t xml:space="preserve">      Pinogana  ...............</t>
  </si>
  <si>
    <t xml:space="preserve">      Santa Fé…...................</t>
  </si>
  <si>
    <t>Cémaco.............................</t>
  </si>
  <si>
    <t xml:space="preserve">      Cémaco.....................</t>
  </si>
  <si>
    <t xml:space="preserve">      Sambú.......................</t>
  </si>
  <si>
    <t xml:space="preserve">Nacidos  Vivos </t>
  </si>
  <si>
    <t>Nuevas en el año</t>
  </si>
  <si>
    <t xml:space="preserve">Herrera...........................................................  </t>
  </si>
  <si>
    <t xml:space="preserve">      Chitré  ....................</t>
  </si>
  <si>
    <t xml:space="preserve">      Las Minas  ..............</t>
  </si>
  <si>
    <t xml:space="preserve">      Los Pozos..................</t>
  </si>
  <si>
    <t xml:space="preserve">      Ocú  ......................</t>
  </si>
  <si>
    <t xml:space="preserve">      Parita.........................</t>
  </si>
  <si>
    <t xml:space="preserve">      Pesé..........................</t>
  </si>
  <si>
    <t xml:space="preserve">      Santa María ...........</t>
  </si>
  <si>
    <t xml:space="preserve">Los Santos...........................................................   </t>
  </si>
  <si>
    <t xml:space="preserve">      Guararé  ................</t>
  </si>
  <si>
    <t xml:space="preserve">      Las Tablas..................</t>
  </si>
  <si>
    <t xml:space="preserve">      Los Santos.................</t>
  </si>
  <si>
    <t xml:space="preserve">      Macaracas  ............</t>
  </si>
  <si>
    <t xml:space="preserve">      Pedasí ...................</t>
  </si>
  <si>
    <t xml:space="preserve">      Pocrí .....................</t>
  </si>
  <si>
    <t xml:space="preserve">      Tonosí.......................</t>
  </si>
  <si>
    <t>Panamá .....................................................</t>
  </si>
  <si>
    <t xml:space="preserve">   Balboa  ...................</t>
  </si>
  <si>
    <t xml:space="preserve">   Chepo   ...................</t>
  </si>
  <si>
    <t xml:space="preserve">   Chiman  …………….</t>
  </si>
  <si>
    <t xml:space="preserve">   Panamá.......................</t>
  </si>
  <si>
    <t xml:space="preserve">     San Miguelito..............</t>
  </si>
  <si>
    <t xml:space="preserve">   Taboga  ..................</t>
  </si>
  <si>
    <t>P.Este  ………………….</t>
  </si>
  <si>
    <t>P. Metro………………..</t>
  </si>
  <si>
    <t>P. Norte…………………</t>
  </si>
  <si>
    <t>San Miguelito………….</t>
  </si>
  <si>
    <t xml:space="preserve">Veraguas...........................................................  </t>
  </si>
  <si>
    <t xml:space="preserve">      Atalaya  ..................</t>
  </si>
  <si>
    <t xml:space="preserve">      Calobre  ..................</t>
  </si>
  <si>
    <t xml:space="preserve">      Cañazas  .................</t>
  </si>
  <si>
    <t xml:space="preserve">      La Mesa.....................</t>
  </si>
  <si>
    <t xml:space="preserve">      Las Palmas  ............</t>
  </si>
  <si>
    <t xml:space="preserve">      Montijo  .................</t>
  </si>
  <si>
    <t xml:space="preserve">Nacidos  Vivos   </t>
  </si>
  <si>
    <t xml:space="preserve">      Río de Jesús ..........</t>
  </si>
  <si>
    <t xml:space="preserve">      San Francisco  ........</t>
  </si>
  <si>
    <t xml:space="preserve">      Santa Fé  ................</t>
  </si>
  <si>
    <t xml:space="preserve">      Santiago  ................</t>
  </si>
  <si>
    <t xml:space="preserve">      Soná..........................</t>
  </si>
  <si>
    <t xml:space="preserve">      Mariato ..................</t>
  </si>
  <si>
    <t>Comarca Kuna Yala  …</t>
  </si>
  <si>
    <t>Comarca Ngobe Bugle..........................</t>
  </si>
  <si>
    <t xml:space="preserve">      Besiko  ...................</t>
  </si>
  <si>
    <t xml:space="preserve">      Mironó  ..................</t>
  </si>
  <si>
    <t xml:space="preserve">      Muná  ....................</t>
  </si>
  <si>
    <t xml:space="preserve">      Nole Duima  ............</t>
  </si>
  <si>
    <t xml:space="preserve">      Nurum  .................</t>
  </si>
  <si>
    <t xml:space="preserve">      Kankintú  ...............</t>
  </si>
  <si>
    <t xml:space="preserve">      Kusapín  .................</t>
  </si>
  <si>
    <t>P.Oeste…………………</t>
  </si>
  <si>
    <t>Panamá Oeste.....................................................</t>
  </si>
  <si>
    <t xml:space="preserve">   Arraiján   ...................</t>
  </si>
  <si>
    <t xml:space="preserve">   Capira  .....................</t>
  </si>
  <si>
    <t xml:space="preserve">   Chame  ....................</t>
  </si>
  <si>
    <t xml:space="preserve">   La Chorrera    ..........</t>
  </si>
  <si>
    <t xml:space="preserve">   San Carlos    ............</t>
  </si>
  <si>
    <t>1/  Cálculo por 100 Nacidos Vivos</t>
  </si>
  <si>
    <t>2/  Cáculo por 100 embarazadas esperadas.</t>
  </si>
  <si>
    <t>Fuente Institucional: Departamento de Registros  y Estadística. MINSA.</t>
  </si>
  <si>
    <t>San Felix va dentro de Mironó</t>
  </si>
  <si>
    <t>BOCAS DEL TORO</t>
  </si>
  <si>
    <t>COCLE</t>
  </si>
  <si>
    <t>COLON</t>
  </si>
  <si>
    <t>CHIRIQUI</t>
  </si>
  <si>
    <t>DARIEN</t>
  </si>
  <si>
    <t>HERRERA</t>
  </si>
  <si>
    <t>LOS SANTOS</t>
  </si>
  <si>
    <t>PANAMA</t>
  </si>
  <si>
    <t>PANAMÁ OESTE</t>
  </si>
  <si>
    <t>VERAGUAS</t>
  </si>
  <si>
    <t>COMARCA KUNA YALA</t>
  </si>
  <si>
    <t xml:space="preserve">EN INSTALACIONES DEL MINISTERIO DE SALUD, SEGÚN REGIÓN </t>
  </si>
  <si>
    <t>Región de Salud / Comarca</t>
  </si>
  <si>
    <t>Toma de  Papanicolaou</t>
  </si>
  <si>
    <t>Nuevas /Años</t>
  </si>
  <si>
    <t>Concentración</t>
  </si>
  <si>
    <t>Cobertura  1/</t>
  </si>
  <si>
    <t>Coclé</t>
  </si>
  <si>
    <t xml:space="preserve">Colón  </t>
  </si>
  <si>
    <t xml:space="preserve">Panamá Este </t>
  </si>
  <si>
    <t>Panamá Metro</t>
  </si>
  <si>
    <t>Panamá Norte</t>
  </si>
  <si>
    <t>Comarca  Kuna Yala</t>
  </si>
  <si>
    <t>Comarca  Ngobe Buglé</t>
  </si>
  <si>
    <t>Panamá Oeste</t>
  </si>
  <si>
    <t xml:space="preserve"> 1/  Calculado por cada 100 mujeres de 15 y más</t>
  </si>
  <si>
    <t>Fuente Institucional: Departamento de Registros  y Estadísticas. MINSA.</t>
  </si>
  <si>
    <t xml:space="preserve">  PLANIFICACIÓN FAMILIAR , SEGÚN REGIÓN DE SALUD Y </t>
  </si>
  <si>
    <t>Región  de Salud / Comarca</t>
  </si>
  <si>
    <t>Consultas de Planificación Familiar</t>
  </si>
  <si>
    <t>Indicadores</t>
  </si>
  <si>
    <t>Nuevas/Año</t>
  </si>
  <si>
    <t>% de Cobertura   1/</t>
  </si>
  <si>
    <t xml:space="preserve">   Bocas del  Toro.....................</t>
  </si>
  <si>
    <t xml:space="preserve">   Coclé................................</t>
  </si>
  <si>
    <t xml:space="preserve">   Colón   .................................</t>
  </si>
  <si>
    <t xml:space="preserve">   Chiriquí...............................</t>
  </si>
  <si>
    <t xml:space="preserve">   Darién....................................</t>
  </si>
  <si>
    <t>Comarca Emberá....................................</t>
  </si>
  <si>
    <t xml:space="preserve">   Herrera.................................</t>
  </si>
  <si>
    <t xml:space="preserve">   Los Santos...........................</t>
  </si>
  <si>
    <t xml:space="preserve">   Panamá………………………………….</t>
  </si>
  <si>
    <t>Panamá Este  ……………</t>
  </si>
  <si>
    <t>Panamá Metro...................</t>
  </si>
  <si>
    <t>Panamá Norte....................</t>
  </si>
  <si>
    <t>San Miguelito………….....</t>
  </si>
  <si>
    <t xml:space="preserve">   Veraguas........................</t>
  </si>
  <si>
    <t xml:space="preserve">   Comarca Kuna Yala...............</t>
  </si>
  <si>
    <t xml:space="preserve">   Comarca Ngobe Buglé..........</t>
  </si>
  <si>
    <t>Panamá Oeste  ……………….</t>
  </si>
  <si>
    <t>1/ Calculo por cada 100 mujeres de 15-49 años - Embarazadas Esperadas  - % Esterilizadas</t>
  </si>
  <si>
    <t>Fuente Institucional:  Departamento de  Registros  y Estadística. MINSA.</t>
  </si>
  <si>
    <t>Región de  Salud / Comarca</t>
  </si>
  <si>
    <t xml:space="preserve">Total  </t>
  </si>
  <si>
    <t>Grupo de Edad</t>
  </si>
  <si>
    <t>20 - 59 Años</t>
  </si>
  <si>
    <t>60 y Más</t>
  </si>
  <si>
    <t xml:space="preserve"> % de Cobertura 1/</t>
  </si>
  <si>
    <t xml:space="preserve"> % de Cobertura  2/</t>
  </si>
  <si>
    <t xml:space="preserve"> % de Cobertura  3/</t>
  </si>
  <si>
    <t>Bocas del Toro..........</t>
  </si>
  <si>
    <t>Coclé.......................</t>
  </si>
  <si>
    <t>Colón .....................</t>
  </si>
  <si>
    <t>Chiriquí....................</t>
  </si>
  <si>
    <t>Darién.....................</t>
  </si>
  <si>
    <t>Comarca Emberá.....................</t>
  </si>
  <si>
    <t>Herrera...................</t>
  </si>
  <si>
    <t>Los Santos...............</t>
  </si>
  <si>
    <t>Panamá..........................................................</t>
  </si>
  <si>
    <t>Panamá Este ...........</t>
  </si>
  <si>
    <t>Metropolitana.........</t>
  </si>
  <si>
    <t>Norte…………….</t>
  </si>
  <si>
    <t>San Miguelito..........</t>
  </si>
  <si>
    <t>Veraguas..................</t>
  </si>
  <si>
    <t>Comarca Kuna Yala</t>
  </si>
  <si>
    <t>Comarca Ngobe Buglé</t>
  </si>
  <si>
    <t>Panamá Oeste..............</t>
  </si>
  <si>
    <t>1/  Cálculo por cada 100 adultos de 20 años y más.</t>
  </si>
  <si>
    <t>2/  Cálculo por cada 100 adulto de 20-59 años.</t>
  </si>
  <si>
    <t>3/  Cálculo por cada 100 adulto de 60 y más años.</t>
  </si>
  <si>
    <t>Coberturas de Atención</t>
  </si>
  <si>
    <t>Porcentaje de Impacto</t>
  </si>
  <si>
    <t>Nº de pacientes Terminados</t>
  </si>
  <si>
    <t>Porcentaje</t>
  </si>
  <si>
    <t>I Consulta</t>
  </si>
  <si>
    <t>Total de Consultas</t>
  </si>
  <si>
    <t>Bocas del Toro……………..</t>
  </si>
  <si>
    <t xml:space="preserve">     Bocas del Toro……….</t>
  </si>
  <si>
    <t xml:space="preserve">     Changuinola………</t>
  </si>
  <si>
    <t xml:space="preserve">     Chiriquí Grande……</t>
  </si>
  <si>
    <t xml:space="preserve">     Almirante…...................</t>
  </si>
  <si>
    <t xml:space="preserve">Coclé……………………….. </t>
  </si>
  <si>
    <t xml:space="preserve">     Aguadulce…………</t>
  </si>
  <si>
    <t xml:space="preserve">     Antón…………………</t>
  </si>
  <si>
    <t xml:space="preserve">     La Pintada…………</t>
  </si>
  <si>
    <t xml:space="preserve">     Natá…………………..</t>
  </si>
  <si>
    <t xml:space="preserve">     Olá……………………</t>
  </si>
  <si>
    <t xml:space="preserve">     Penonomé……………</t>
  </si>
  <si>
    <t xml:space="preserve">     Omar Torrijos……………</t>
  </si>
  <si>
    <t xml:space="preserve">Colón……………………….. </t>
  </si>
  <si>
    <t xml:space="preserve">     Colón…………………</t>
  </si>
  <si>
    <t xml:space="preserve">     Chagres………………</t>
  </si>
  <si>
    <t xml:space="preserve">     Donoso……………</t>
  </si>
  <si>
    <t xml:space="preserve">     Portobelo……………</t>
  </si>
  <si>
    <t xml:space="preserve">     Santa Isabel…………</t>
  </si>
  <si>
    <t>Chiriquí…………………….</t>
  </si>
  <si>
    <t xml:space="preserve">     Alanje…………………</t>
  </si>
  <si>
    <t xml:space="preserve">     Barú……………………</t>
  </si>
  <si>
    <t xml:space="preserve">     Boquerón……………</t>
  </si>
  <si>
    <t xml:space="preserve">     Boquete……………</t>
  </si>
  <si>
    <t xml:space="preserve">     Bugaba………………</t>
  </si>
  <si>
    <t xml:space="preserve">     David………………</t>
  </si>
  <si>
    <t xml:space="preserve">     Dolega…………………</t>
  </si>
  <si>
    <t xml:space="preserve">     Gualaca………………</t>
  </si>
  <si>
    <t xml:space="preserve">     Remedios………………</t>
  </si>
  <si>
    <t xml:space="preserve">     Renacimiento…………</t>
  </si>
  <si>
    <t xml:space="preserve">     San Felix……………</t>
  </si>
  <si>
    <t xml:space="preserve">     San Lorenzo………</t>
  </si>
  <si>
    <t xml:space="preserve">     Tolé……………………</t>
  </si>
  <si>
    <t xml:space="preserve">     Tierras Altas …..............</t>
  </si>
  <si>
    <t>Darién……………………….</t>
  </si>
  <si>
    <t xml:space="preserve">     Chepigana……………</t>
  </si>
  <si>
    <t xml:space="preserve">     Pinogana……………</t>
  </si>
  <si>
    <t xml:space="preserve">     Santa Fé …....................</t>
  </si>
  <si>
    <t>Comarca Emberá……………….</t>
  </si>
  <si>
    <t xml:space="preserve">     Cemaco……………….</t>
  </si>
  <si>
    <t xml:space="preserve">     Sambu……………</t>
  </si>
  <si>
    <t>INDÍGENA EN INSTALACIONES DEL MINISTERIO DE SALUD: AÑO 2011 (Continuación)</t>
  </si>
  <si>
    <t>Coberturas</t>
  </si>
  <si>
    <t>de Atención</t>
  </si>
  <si>
    <t>1ª Consultas</t>
  </si>
  <si>
    <t>Herrera………………………….</t>
  </si>
  <si>
    <t xml:space="preserve">     Chitré…………………</t>
  </si>
  <si>
    <t xml:space="preserve">     Las Minas…………</t>
  </si>
  <si>
    <t xml:space="preserve">     Los Pozos……………</t>
  </si>
  <si>
    <t xml:space="preserve">     Ocú…………………</t>
  </si>
  <si>
    <t xml:space="preserve">     Parita…………………</t>
  </si>
  <si>
    <t xml:space="preserve">     Pesé…………………</t>
  </si>
  <si>
    <t xml:space="preserve">     Santa María…………</t>
  </si>
  <si>
    <t>Los Santos………………….</t>
  </si>
  <si>
    <t xml:space="preserve">     Guararé………………</t>
  </si>
  <si>
    <t xml:space="preserve">     Las Tablas……………</t>
  </si>
  <si>
    <t xml:space="preserve">     Los Santos……………</t>
  </si>
  <si>
    <t xml:space="preserve">     Macaracas……………</t>
  </si>
  <si>
    <t xml:space="preserve">     Pedasí…………………</t>
  </si>
  <si>
    <t xml:space="preserve">     Pocrí…………………</t>
  </si>
  <si>
    <t xml:space="preserve">     Tonosí  …………..</t>
  </si>
  <si>
    <t>Panamá……………………..</t>
  </si>
  <si>
    <t xml:space="preserve">     Balboa……………</t>
  </si>
  <si>
    <t xml:space="preserve">     Chepo…………………</t>
  </si>
  <si>
    <t xml:space="preserve">     Chiman………………</t>
  </si>
  <si>
    <t xml:space="preserve">     Panamá………………</t>
  </si>
  <si>
    <t xml:space="preserve">     San Miguelito.............. </t>
  </si>
  <si>
    <t xml:space="preserve">     Taboga……………</t>
  </si>
  <si>
    <t xml:space="preserve">Panamá Este ………………………………….  </t>
  </si>
  <si>
    <t xml:space="preserve">Panamá Oeste …………………….   </t>
  </si>
  <si>
    <t xml:space="preserve">Panamá Metro ……………………….  </t>
  </si>
  <si>
    <t>Panamá Norte……………</t>
  </si>
  <si>
    <t>San Miguelito.................</t>
  </si>
  <si>
    <t>Veraguas…………………..</t>
  </si>
  <si>
    <t xml:space="preserve">     Atalaya………………</t>
  </si>
  <si>
    <t xml:space="preserve">     Calobre………………</t>
  </si>
  <si>
    <t xml:space="preserve">     Cañazas…………</t>
  </si>
  <si>
    <t xml:space="preserve">     La Mesa………………</t>
  </si>
  <si>
    <t xml:space="preserve">     Las Palmas……………</t>
  </si>
  <si>
    <t xml:space="preserve">     Mariato………………</t>
  </si>
  <si>
    <t xml:space="preserve">     Montijo………………</t>
  </si>
  <si>
    <t xml:space="preserve">     Río de  Jesús………</t>
  </si>
  <si>
    <t xml:space="preserve">     San Francisco…………</t>
  </si>
  <si>
    <t>INDÍGENA EN INSTALACIONES DEL MINISTERIO DE SALUD: AÑO 2011 (Conclusión)</t>
  </si>
  <si>
    <t xml:space="preserve">     Santa Fé………………</t>
  </si>
  <si>
    <t xml:space="preserve">     Santiago……………</t>
  </si>
  <si>
    <t xml:space="preserve">     Soná…………………</t>
  </si>
  <si>
    <t>Comarca Kuna Yala……</t>
  </si>
  <si>
    <t>Comarca NgobeBuglé………</t>
  </si>
  <si>
    <t xml:space="preserve">    Besikó…………………</t>
  </si>
  <si>
    <t xml:space="preserve">    Mironó………………</t>
  </si>
  <si>
    <t xml:space="preserve">    Muná…………………</t>
  </si>
  <si>
    <t xml:space="preserve">    Nole Duima……………</t>
  </si>
  <si>
    <t xml:space="preserve">    Nurum………………</t>
  </si>
  <si>
    <t xml:space="preserve">    Kankintú……………</t>
  </si>
  <si>
    <t xml:space="preserve">    Kusapín………………</t>
  </si>
  <si>
    <t xml:space="preserve">    Santa Catalina..................</t>
  </si>
  <si>
    <t>Panamá Oeste……………………..</t>
  </si>
  <si>
    <t xml:space="preserve">     Arraijan……………</t>
  </si>
  <si>
    <t xml:space="preserve">     Capira………………</t>
  </si>
  <si>
    <t xml:space="preserve">     Chame………………</t>
  </si>
  <si>
    <t xml:space="preserve">     La Chorrera…………</t>
  </si>
  <si>
    <t xml:space="preserve">     San Carlos …………… </t>
  </si>
  <si>
    <t>1/ Cálculo en base a la estimación de población al 1º de julio del año 2011</t>
  </si>
  <si>
    <t>Fuente Institucional: Departamento de  Registros y  Estadística. MINSA.</t>
  </si>
  <si>
    <t>Región de Salud /Comarca Y Hospitales</t>
  </si>
  <si>
    <t>Médicas</t>
  </si>
  <si>
    <t>MEDICAS</t>
  </si>
  <si>
    <t>Odontológicas</t>
  </si>
  <si>
    <t>ODONTOLOGICAS</t>
  </si>
  <si>
    <t>Enfermería</t>
  </si>
  <si>
    <t>ENFERMERIA</t>
  </si>
  <si>
    <t>Técnicas</t>
  </si>
  <si>
    <t>TECNICAS</t>
  </si>
  <si>
    <t>Asegurado 1/</t>
  </si>
  <si>
    <t>No Asegurado 1/</t>
  </si>
  <si>
    <t>Total Nacional   ………………..</t>
  </si>
  <si>
    <t>Regiones de Salud……………</t>
  </si>
  <si>
    <t>Bocas del Toro   …………………….</t>
  </si>
  <si>
    <t xml:space="preserve">Coclé………………………………….. </t>
  </si>
  <si>
    <t xml:space="preserve">Colón………………………………….  </t>
  </si>
  <si>
    <t>Chiriquí   ……………………………..</t>
  </si>
  <si>
    <t>Darién………………………………….</t>
  </si>
  <si>
    <t>Comarca Emberá………………………………….</t>
  </si>
  <si>
    <t xml:space="preserve">Herrera ………………………………. </t>
  </si>
  <si>
    <t xml:space="preserve">Los Santos  …………………………….   </t>
  </si>
  <si>
    <t>Panamá Norte………………….</t>
  </si>
  <si>
    <t>San Miguelito.............................</t>
  </si>
  <si>
    <t xml:space="preserve">Veraguas………………………………….  </t>
  </si>
  <si>
    <t>Comarca Kuna Yala ………………..</t>
  </si>
  <si>
    <t xml:space="preserve"> </t>
  </si>
  <si>
    <t>Comarca Ngobe Buglé ……………..</t>
  </si>
  <si>
    <t xml:space="preserve">Panamá Oeste sin Veracruz …………………….   </t>
  </si>
  <si>
    <t>Panamá Oeste Provincia …........</t>
  </si>
  <si>
    <t>Hospitales Nacionales………………</t>
  </si>
  <si>
    <t xml:space="preserve">     Hospital Santo Tomás…………..</t>
  </si>
  <si>
    <t xml:space="preserve">     Hospital del Niño…………………</t>
  </si>
  <si>
    <t>…</t>
  </si>
  <si>
    <t>..</t>
  </si>
  <si>
    <t xml:space="preserve">     Hospital Oncologico…………... </t>
  </si>
  <si>
    <r>
      <rPr>
        <b/>
        <sz val="11"/>
        <rFont val="Times New Roman"/>
        <family val="1"/>
      </rPr>
      <t>Nota:</t>
    </r>
    <r>
      <rPr>
        <sz val="11"/>
        <rFont val="Times New Roman"/>
        <family val="1"/>
      </rPr>
      <t xml:space="preserve"> Los datos corresponden a Instalaciones del Ministerio de Salud.</t>
    </r>
  </si>
  <si>
    <t>.. No aplica</t>
  </si>
  <si>
    <t xml:space="preserve">1/ No Incluye el Hospital del Niño </t>
  </si>
  <si>
    <t>Fuente Institucional:  Departamento de Registros y Estadística.  MINSA.</t>
  </si>
  <si>
    <t xml:space="preserve">ESTIMACIÓN DE LA POBLACION TOTAL DE LA REPUBLICA DE PANAMÁ, POR GRUPO DE EDAD, SEGÚN PROVINCIAS,  REGIONES DE SALUD  Y SEXO </t>
  </si>
  <si>
    <t>AL 1º DE JULIO DE 2021 a/</t>
  </si>
  <si>
    <t xml:space="preserve">PROVINCIA , REGION Y SEXO </t>
  </si>
  <si>
    <t>GRUPOS DE EDAD  (Años)</t>
  </si>
  <si>
    <t>&lt; 1 año</t>
  </si>
  <si>
    <t>5 a 9</t>
  </si>
  <si>
    <t>10 a 14</t>
  </si>
  <si>
    <t>15 a 19</t>
  </si>
  <si>
    <t>20 a 24</t>
  </si>
  <si>
    <t>25 a 29</t>
  </si>
  <si>
    <t xml:space="preserve">30 a 34 </t>
  </si>
  <si>
    <t xml:space="preserve">35 a 39  </t>
  </si>
  <si>
    <t>40 a 44</t>
  </si>
  <si>
    <t>45 a 49</t>
  </si>
  <si>
    <t>50 a 54</t>
  </si>
  <si>
    <t>55 a 59</t>
  </si>
  <si>
    <t>60 a 64</t>
  </si>
  <si>
    <t>65 a 69</t>
  </si>
  <si>
    <t>70 a 74</t>
  </si>
  <si>
    <t>75 a 79</t>
  </si>
  <si>
    <t>80 y más</t>
  </si>
  <si>
    <t>TOTAL DEL PAIS</t>
  </si>
  <si>
    <t>HOMBRES</t>
  </si>
  <si>
    <t>MUJERES</t>
  </si>
  <si>
    <t>PANAMA PROVINCIA</t>
  </si>
  <si>
    <t>REGIÓN PANAMA ESTE</t>
  </si>
  <si>
    <t>REGIÓN METROPOLITANA</t>
  </si>
  <si>
    <t>REGIÓN PANAMA OESTE 1/</t>
  </si>
  <si>
    <t xml:space="preserve">     HOMBRE........................................</t>
  </si>
  <si>
    <t xml:space="preserve">     MUJER..............................................</t>
  </si>
  <si>
    <t>REGIÓN SAN MIGUELITO</t>
  </si>
  <si>
    <t>REGIÓN PANAMÁ NORTE</t>
  </si>
  <si>
    <t>COMARCA EMBERÁ</t>
  </si>
  <si>
    <t>COMARCA NGOBE BUGLE</t>
  </si>
  <si>
    <t>PANAMA OESTE</t>
  </si>
  <si>
    <t>a/  EN BASE A LA INFORMACION DEMOGRAFICA ACTUALIZADA PARA TODO EL TERRRITORIO NACIONAL OBTENIDO EN EL CENSO NACIONAL DE POBLACION Y VIVIENDA DEL 2010.</t>
  </si>
  <si>
    <t>1/ Se excluye del total de País, incluido en la Provincia de Panamá  Oeste</t>
  </si>
  <si>
    <t>Nota: Para todas las provincias. Por efecto de redondeo mecánico,en algunos casos, la suma de las partes no coincide con el total.</t>
  </si>
  <si>
    <t xml:space="preserve">Fuente Documental:Contraloría General de la República. INEC.Análisis Demográfico  </t>
  </si>
  <si>
    <t>Fuente Institucional:Ministerio de Salud/Dirección de Planificación.Departamento de Registro y Estadísticas de Salud.</t>
  </si>
  <si>
    <t>PROVINCIA / DISTRITO</t>
  </si>
  <si>
    <t>TOTAL</t>
  </si>
  <si>
    <t xml:space="preserve">   BOCAS DEL TORO.....................................</t>
  </si>
  <si>
    <t xml:space="preserve">   CHANGUINOLA.................................................</t>
  </si>
  <si>
    <t xml:space="preserve">   CHIRIQUI GRANDE....................................</t>
  </si>
  <si>
    <t xml:space="preserve">   AGUADULCE.................................................</t>
  </si>
  <si>
    <t xml:space="preserve">   ANTON...........................................................</t>
  </si>
  <si>
    <t xml:space="preserve">   LA PINTADA..............................................</t>
  </si>
  <si>
    <t xml:space="preserve">   NATA........................................................</t>
  </si>
  <si>
    <t xml:space="preserve">   OLA............................................................</t>
  </si>
  <si>
    <t xml:space="preserve">   PENONOME...............................................</t>
  </si>
  <si>
    <t xml:space="preserve">   COLON........................................................</t>
  </si>
  <si>
    <t xml:space="preserve">   CHAGRES.....................................................</t>
  </si>
  <si>
    <t xml:space="preserve">   DONOSO.......................................................</t>
  </si>
  <si>
    <t xml:space="preserve">   PORTOBELO..................................................</t>
  </si>
  <si>
    <t xml:space="preserve">   SANTA ISABEL.............................................................</t>
  </si>
  <si>
    <t xml:space="preserve">   ALANJE.....................................................</t>
  </si>
  <si>
    <t xml:space="preserve">   BARU...............................................................</t>
  </si>
  <si>
    <t xml:space="preserve">   BOQUERON..................................................</t>
  </si>
  <si>
    <t xml:space="preserve">   BOQUETE.......................................................</t>
  </si>
  <si>
    <t xml:space="preserve">   BUGABA.........................................................</t>
  </si>
  <si>
    <t xml:space="preserve">   DAVID............................................................</t>
  </si>
  <si>
    <t xml:space="preserve">   DOLEGA..........................................................</t>
  </si>
  <si>
    <t xml:space="preserve">   GUALACA........................................................</t>
  </si>
  <si>
    <t xml:space="preserve">   REMEDIOS.....................................................</t>
  </si>
  <si>
    <t xml:space="preserve">   RENACIMIENTO..............................................</t>
  </si>
  <si>
    <t xml:space="preserve">   SAN FELIX.................................................</t>
  </si>
  <si>
    <t xml:space="preserve">   SAN LORENZO...............................................</t>
  </si>
  <si>
    <t xml:space="preserve">   TOLE.................................................................</t>
  </si>
  <si>
    <t xml:space="preserve">   CHEPIGANA...............................................</t>
  </si>
  <si>
    <t xml:space="preserve">   PINOGANA...................................................</t>
  </si>
  <si>
    <t xml:space="preserve">  HERRERA</t>
  </si>
  <si>
    <t xml:space="preserve">   CHITRE...........................................................</t>
  </si>
  <si>
    <t xml:space="preserve">   LAS MINAS..........................................................</t>
  </si>
  <si>
    <t xml:space="preserve">   LOS POZOS....................................................</t>
  </si>
  <si>
    <t xml:space="preserve">   OCU.............................................................</t>
  </si>
  <si>
    <t xml:space="preserve">   PARITA...........................................................</t>
  </si>
  <si>
    <t xml:space="preserve">   PESE...................................................................</t>
  </si>
  <si>
    <t xml:space="preserve">   SANTA MARIA.................................................</t>
  </si>
  <si>
    <t xml:space="preserve">  LOS SANTOS</t>
  </si>
  <si>
    <t xml:space="preserve">   GUARARE....................................................</t>
  </si>
  <si>
    <t xml:space="preserve">   LAS TABLAS..............................................</t>
  </si>
  <si>
    <t xml:space="preserve">   LOS SANTOS................................................</t>
  </si>
  <si>
    <t xml:space="preserve">   MACARACAS..............................................</t>
  </si>
  <si>
    <t xml:space="preserve">   PEDASI.............................................................</t>
  </si>
  <si>
    <t xml:space="preserve">   POCRI..........................................................</t>
  </si>
  <si>
    <t xml:space="preserve">   TONOSI....................................................</t>
  </si>
  <si>
    <t xml:space="preserve">   BALBOA......................................................</t>
  </si>
  <si>
    <t xml:space="preserve">   CHEPO..............................................................</t>
  </si>
  <si>
    <t xml:space="preserve">   CHIMAN........................................................</t>
  </si>
  <si>
    <t xml:space="preserve">   PANAMA.....................................................</t>
  </si>
  <si>
    <t xml:space="preserve">   SAN MIGUELITO.........................................</t>
  </si>
  <si>
    <t xml:space="preserve">   TABOGA....................................................</t>
  </si>
  <si>
    <t xml:space="preserve">   ATALAYA..........................................................</t>
  </si>
  <si>
    <t xml:space="preserve">   CALOBRE.......................................................</t>
  </si>
  <si>
    <t xml:space="preserve">   CAÑAZAS.........................................................</t>
  </si>
  <si>
    <t xml:space="preserve">   LA MESA................................................................</t>
  </si>
  <si>
    <t xml:space="preserve">   LAS PALMAS.......................................................</t>
  </si>
  <si>
    <t xml:space="preserve">   MONTIJO........................................................</t>
  </si>
  <si>
    <t xml:space="preserve">   RIO DE JESUS................................................</t>
  </si>
  <si>
    <t xml:space="preserve">   SAN FRANCISCO.....................................</t>
  </si>
  <si>
    <t xml:space="preserve">   SANTA FE.......................................................</t>
  </si>
  <si>
    <t xml:space="preserve">   SANTIAGO...........................................................</t>
  </si>
  <si>
    <t xml:space="preserve">   SONA.............................................................</t>
  </si>
  <si>
    <t xml:space="preserve">   MARIATO.................................</t>
  </si>
  <si>
    <t xml:space="preserve">   CEMACO.........................................................</t>
  </si>
  <si>
    <t xml:space="preserve">   SAMBU............................................................</t>
  </si>
  <si>
    <t>COM. NGOBE BUGLE..............</t>
  </si>
  <si>
    <t>BESIKO.........................................</t>
  </si>
  <si>
    <t>MIRONO.........................................</t>
  </si>
  <si>
    <t>MUNA.........................................</t>
  </si>
  <si>
    <t>NOLE DUIMA.........................................</t>
  </si>
  <si>
    <t>NÜRÜM.........................................</t>
  </si>
  <si>
    <t>KANKINTU.........................................</t>
  </si>
  <si>
    <t>KUSAPIN.........................................</t>
  </si>
  <si>
    <t>JIRONDAI……………</t>
  </si>
  <si>
    <t xml:space="preserve">SANTA CATALINA.. </t>
  </si>
  <si>
    <t xml:space="preserve">   ARRAIJAN..................................................</t>
  </si>
  <si>
    <t xml:space="preserve">   CAPIRA...........................................................</t>
  </si>
  <si>
    <t xml:space="preserve">   CHAME.........................................................</t>
  </si>
  <si>
    <t xml:space="preserve">   LA CHORRERA...........................................</t>
  </si>
  <si>
    <t xml:space="preserve">   SAN CARLOS.....................................................</t>
  </si>
  <si>
    <t>Fuente:Contraloría General de la República. Instituto Nacional de Estadística y Censo.Indicadores demográficos derivados de las estimaciones y proyecciones de</t>
  </si>
  <si>
    <t xml:space="preserve">           la población total,provincia y comarca indígena:período2000 - 2030.</t>
  </si>
  <si>
    <t>ESTIMACION DE LA ESPERANZA DE VIDA AL NACER (e° ), EN LA REPUBLICA DE PANAMA,  POR SEXO</t>
  </si>
  <si>
    <t>SEGUN PROVINCIA Y DISTRITO.  AÑO:2021</t>
  </si>
  <si>
    <t>Sexo</t>
  </si>
  <si>
    <t>Ambos Sexo</t>
  </si>
  <si>
    <t>Hombre</t>
  </si>
  <si>
    <t>Mujer</t>
  </si>
  <si>
    <t xml:space="preserve">   CONSULTAS POR PROFESIONAL Y TIPO DE PACIENTE, SEGÚN REGIÓN DE SALUD, COMARCAS INDÍGENAS Y   HOSPITALES NACIONALES DEL </t>
  </si>
  <si>
    <t xml:space="preserve">   INDICADORES DE SALUD BUCAL, SEGÚN PROVINCIA, DISTRITO Y COMARCA </t>
  </si>
  <si>
    <t xml:space="preserve">  INDICADORES DE SALUD BUCAL, SEGÚN PROVINCIA, DISTRITO Y COMARCA </t>
  </si>
  <si>
    <t xml:space="preserve">  INDICADORES DE SALUD BUCAL, SEGÚN PROVINCIA, DISTRITO Y COMARCA</t>
  </si>
  <si>
    <t xml:space="preserve"> COBERTURA Y CONCENTRACIÓN DE LA ATENCIÓN  DE CONTROL DE SALUD DE ADULTO, POR GRUPO DE EDAD, </t>
  </si>
  <si>
    <t xml:space="preserve">  COBERTURA Y CONCENTRACIÓN DE LA ATENCIÓN EN </t>
  </si>
  <si>
    <t xml:space="preserve">   COBERTURA Y CONCENTRACIÓN DE TOMA DE PAPANICOLAOU,</t>
  </si>
  <si>
    <t xml:space="preserve">   CONSULTAS Y  COBERTURA DE ATENCIÓN A PRENATALES EN INSTALACIONES </t>
  </si>
  <si>
    <t xml:space="preserve">  CONSULTA, COBERTURA Y CONCENTRACION DE ATENCION DE CRECIMIENTO Y DESARROLLO EN NIÑOS MENORES DE 5 AÑOS </t>
  </si>
  <si>
    <t xml:space="preserve">  MINISTERIO DE SALUD  EN LA REPÚBLICA DE PANAMÁ:  AÑO 2021 Preliminar</t>
  </si>
  <si>
    <t>INDÍGENA EN INSTALACIONES DEL MINISTERIO DE SALUD: AÑO 2021 Preliminar</t>
  </si>
  <si>
    <t>Preliminar</t>
  </si>
  <si>
    <t xml:space="preserve"> SEGÚN REGIÓN DE SALUD Y COMARCA INDÍGENA EN INSTALACIONES DEL MINISTERIO DE SALUD: AÑO 2021 Preliminar</t>
  </si>
  <si>
    <t xml:space="preserve"> COMARCA INDÍGENA:  AÑO 2021  Preliminar</t>
  </si>
  <si>
    <t xml:space="preserve"> Y COMARCA INDÍGENA: AÑO 2021  Preliminar</t>
  </si>
  <si>
    <t>DEL MINISTERIO DE SALUD, SEGÚN PROVINCIA Y DISTRITO:  AÑO 2021 Preliminar</t>
  </si>
  <si>
    <t xml:space="preserve"> CONSULTAS Y  COBERTURA DE ATENCIÓN A PRENATALES EN INSTALACIONES </t>
  </si>
  <si>
    <t xml:space="preserve"> CONSULTAS Y  COBERTURA DE ATENCIÓN A PRENATALES EN INSTALACIONES</t>
  </si>
  <si>
    <t xml:space="preserve"> COBERTURA DE  ATENCIÓN EN ADOLESCENTES EMBARAZADAS,</t>
  </si>
  <si>
    <t>SEGÚN PROVINCIA, DISTRITO Y COMARCA INDÍGENA: AÑO 2021 Preliminar</t>
  </si>
  <si>
    <t xml:space="preserve">    COBERTURA DE  ATENCIÓN EN ADOLESCENTES EMBARAZADAS,</t>
  </si>
  <si>
    <t>AÑO 2021 (Continuación)  Preliminar</t>
  </si>
  <si>
    <t xml:space="preserve">  COBERTURA DE  ATENCIÓN EN ADOLESCENTES EMBARAZADAS,</t>
  </si>
  <si>
    <t>POR GRUPO DE EDAD EN EL MINISTERIO DE SALUD, DE LA REPÚBLICA DE PANAMÁ, SEGÚN REGIÓN DE SALUD:  AÑO 2021  Preliminar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</si>
</sst>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_)"/>
    <numFmt numFmtId="165" formatCode="0.0"/>
    <numFmt numFmtId="166" formatCode="#,##0.0"/>
    <numFmt numFmtId="167" formatCode="#,##0.0_);\(#,##0.0\)"/>
    <numFmt numFmtId="168" formatCode="dd\-mm\-yy"/>
  </numFmts>
  <fonts count="43" x14ac:knownFonts="1">
    <font>
      <sz val="11"/>
      <color theme="1"/>
      <name val="Calibri"/>
      <family val="2"/>
      <scheme val="minor"/>
    </font>
    <font>
      <sz val="11"/>
      <name val="Tms Rmn"/>
    </font>
    <font>
      <sz val="9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Book Antiqua"/>
      <family val="1"/>
    </font>
    <font>
      <sz val="8"/>
      <name val="Times New Roman"/>
      <family val="1"/>
    </font>
    <font>
      <sz val="12"/>
      <color indexed="10"/>
      <name val="Times New Roman"/>
      <family val="1"/>
    </font>
    <font>
      <b/>
      <sz val="12"/>
      <name val="Times New Roman"/>
      <family val="1"/>
    </font>
    <font>
      <sz val="12"/>
      <name val="Book Antiqua"/>
      <family val="1"/>
    </font>
    <font>
      <sz val="10"/>
      <color theme="0"/>
      <name val="Times New Roman"/>
      <family val="1"/>
    </font>
    <font>
      <sz val="11"/>
      <color theme="0"/>
      <name val="Tms Rmn"/>
    </font>
    <font>
      <b/>
      <sz val="11"/>
      <name val="Tms Rmn"/>
    </font>
    <font>
      <sz val="12"/>
      <name val="Helv"/>
    </font>
    <font>
      <b/>
      <sz val="8"/>
      <name val="Times New Roman"/>
      <family val="1"/>
    </font>
    <font>
      <b/>
      <sz val="10"/>
      <name val="Book Antiqua"/>
      <family val="1"/>
    </font>
    <font>
      <b/>
      <sz val="10"/>
      <name val="Tms Rmn"/>
    </font>
    <font>
      <sz val="11"/>
      <color indexed="10"/>
      <name val="Tms Rmn"/>
    </font>
    <font>
      <b/>
      <sz val="12"/>
      <color theme="1"/>
      <name val="Times New Roman"/>
      <family val="1"/>
    </font>
    <font>
      <b/>
      <sz val="11"/>
      <color indexed="10"/>
      <name val="Tms Rmn"/>
    </font>
    <font>
      <sz val="11"/>
      <color indexed="10"/>
      <name val="Times New Roman"/>
      <family val="1"/>
    </font>
    <font>
      <sz val="10"/>
      <color indexed="10"/>
      <name val="Times New Roman"/>
      <family val="1"/>
    </font>
    <font>
      <b/>
      <sz val="11"/>
      <name val="Times New Roman"/>
      <family val="1"/>
    </font>
    <font>
      <u/>
      <sz val="11"/>
      <color theme="10"/>
      <name val="Calibri"/>
      <family val="2"/>
      <scheme val="minor"/>
    </font>
    <font>
      <b/>
      <u/>
      <sz val="10"/>
      <name val="Times New Roman"/>
      <family val="1"/>
    </font>
    <font>
      <sz val="10"/>
      <name val="Tms Rmn"/>
    </font>
    <font>
      <sz val="10"/>
      <name val="Arial"/>
      <family val="2"/>
    </font>
    <font>
      <b/>
      <sz val="7"/>
      <name val="Times New Roman"/>
      <family val="1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entury"/>
      <family val="1"/>
    </font>
    <font>
      <sz val="10"/>
      <name val="Century"/>
      <family val="1"/>
    </font>
    <font>
      <sz val="12"/>
      <name val="Arial"/>
      <family val="2"/>
    </font>
    <font>
      <sz val="6"/>
      <name val="Times New Roman"/>
      <family val="1"/>
    </font>
    <font>
      <sz val="8"/>
      <name val="Arial"/>
      <family val="2"/>
    </font>
    <font>
      <sz val="7"/>
      <name val="Times New Roman"/>
      <family val="1"/>
    </font>
    <font>
      <sz val="7"/>
      <name val="Book Antiqua"/>
      <family val="1"/>
    </font>
    <font>
      <sz val="9"/>
      <name val="Arial"/>
      <family val="2"/>
    </font>
    <font>
      <b/>
      <sz val="8"/>
      <name val="Arial"/>
      <family val="2"/>
    </font>
    <font>
      <b/>
      <sz val="8.5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92">
    <border>
      <left/>
      <right/>
      <top/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 style="double">
        <color indexed="8"/>
      </right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/>
      <bottom style="double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8"/>
      </left>
      <right style="double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/>
      <bottom style="double">
        <color indexed="8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/>
      <top style="double">
        <color indexed="8"/>
      </top>
      <bottom/>
      <diagonal/>
    </border>
    <border>
      <left/>
      <right style="thin">
        <color indexed="64"/>
      </right>
      <top style="double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double">
        <color auto="1"/>
      </bottom>
      <diagonal/>
    </border>
    <border>
      <left/>
      <right style="thin">
        <color indexed="8"/>
      </right>
      <top/>
      <bottom style="double">
        <color auto="1"/>
      </bottom>
      <diagonal/>
    </border>
    <border>
      <left style="thin">
        <color indexed="8"/>
      </left>
      <right style="thin">
        <color indexed="64"/>
      </right>
      <top/>
      <bottom style="double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double">
        <color indexed="8"/>
      </right>
      <top style="double">
        <color indexed="8"/>
      </top>
      <bottom/>
      <diagonal/>
    </border>
    <border>
      <left style="thin">
        <color indexed="64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8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double">
        <color auto="1"/>
      </bottom>
      <diagonal/>
    </border>
    <border>
      <left style="thin">
        <color indexed="8"/>
      </left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double">
        <color auto="1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 style="medium">
        <color indexed="64"/>
      </right>
      <top/>
      <bottom style="double">
        <color indexed="8"/>
      </bottom>
      <diagonal/>
    </border>
    <border>
      <left style="thin">
        <color indexed="64"/>
      </left>
      <right/>
      <top/>
      <bottom style="double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auto="1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1">
    <xf numFmtId="0" fontId="0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2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7" fillId="0" borderId="0" applyFon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1" fillId="0" borderId="0"/>
    <xf numFmtId="0" fontId="11" fillId="0" borderId="0"/>
    <xf numFmtId="164" fontId="1" fillId="0" borderId="0"/>
  </cellStyleXfs>
  <cellXfs count="773">
    <xf numFmtId="0" fontId="0" fillId="0" borderId="0" xfId="0"/>
    <xf numFmtId="164" fontId="3" fillId="0" borderId="0" xfId="1" applyNumberFormat="1" applyFont="1"/>
    <xf numFmtId="164" fontId="5" fillId="0" borderId="0" xfId="1" applyNumberFormat="1" applyFont="1" applyAlignment="1">
      <alignment horizontal="centerContinuous"/>
    </xf>
    <xf numFmtId="164" fontId="4" fillId="0" borderId="0" xfId="1" applyNumberFormat="1" applyFont="1" applyAlignment="1">
      <alignment horizontal="centerContinuous"/>
    </xf>
    <xf numFmtId="164" fontId="3" fillId="0" borderId="0" xfId="1" applyNumberFormat="1" applyFont="1" applyAlignment="1">
      <alignment horizontal="center"/>
    </xf>
    <xf numFmtId="164" fontId="6" fillId="2" borderId="25" xfId="1" applyNumberFormat="1" applyFont="1" applyFill="1" applyBorder="1" applyAlignment="1">
      <alignment horizontal="centerContinuous" vertical="center" wrapText="1"/>
    </xf>
    <xf numFmtId="164" fontId="6" fillId="2" borderId="26" xfId="1" applyNumberFormat="1" applyFont="1" applyFill="1" applyBorder="1" applyAlignment="1">
      <alignment horizontal="centerContinuous" vertical="center" wrapText="1"/>
    </xf>
    <xf numFmtId="164" fontId="6" fillId="2" borderId="28" xfId="1" applyNumberFormat="1" applyFont="1" applyFill="1" applyBorder="1" applyAlignment="1">
      <alignment horizontal="centerContinuous" vertical="center" wrapText="1"/>
    </xf>
    <xf numFmtId="164" fontId="6" fillId="2" borderId="31" xfId="1" applyNumberFormat="1" applyFont="1" applyFill="1" applyBorder="1" applyAlignment="1">
      <alignment horizontal="centerContinuous" vertical="center" wrapText="1"/>
    </xf>
    <xf numFmtId="164" fontId="8" fillId="0" borderId="0" xfId="1" applyNumberFormat="1" applyFont="1"/>
    <xf numFmtId="164" fontId="6" fillId="0" borderId="0" xfId="1" applyNumberFormat="1" applyFont="1"/>
    <xf numFmtId="37" fontId="9" fillId="0" borderId="33" xfId="1" applyNumberFormat="1" applyFont="1" applyBorder="1"/>
    <xf numFmtId="37" fontId="6" fillId="0" borderId="34" xfId="1" applyNumberFormat="1" applyFont="1" applyBorder="1"/>
    <xf numFmtId="164" fontId="6" fillId="0" borderId="35" xfId="1" applyNumberFormat="1" applyFont="1" applyBorder="1"/>
    <xf numFmtId="164" fontId="6" fillId="0" borderId="36" xfId="1" applyNumberFormat="1" applyFont="1" applyBorder="1"/>
    <xf numFmtId="37" fontId="6" fillId="0" borderId="37" xfId="1" applyNumberFormat="1" applyFont="1" applyBorder="1"/>
    <xf numFmtId="164" fontId="6" fillId="0" borderId="38" xfId="1" applyNumberFormat="1" applyFont="1" applyBorder="1"/>
    <xf numFmtId="37" fontId="6" fillId="0" borderId="35" xfId="1" applyNumberFormat="1" applyFont="1" applyBorder="1"/>
    <xf numFmtId="164" fontId="6" fillId="0" borderId="39" xfId="1" applyNumberFormat="1" applyFont="1" applyBorder="1"/>
    <xf numFmtId="164" fontId="10" fillId="0" borderId="0" xfId="1" applyNumberFormat="1" applyFont="1" applyAlignment="1">
      <alignment horizontal="center"/>
    </xf>
    <xf numFmtId="3" fontId="10" fillId="0" borderId="40" xfId="1" applyNumberFormat="1" applyFont="1" applyBorder="1"/>
    <xf numFmtId="3" fontId="10" fillId="0" borderId="34" xfId="1" applyNumberFormat="1" applyFont="1" applyBorder="1"/>
    <xf numFmtId="165" fontId="10" fillId="0" borderId="41" xfId="1" applyNumberFormat="1" applyFont="1" applyBorder="1"/>
    <xf numFmtId="165" fontId="10" fillId="0" borderId="6" xfId="1" applyNumberFormat="1" applyFont="1" applyBorder="1"/>
    <xf numFmtId="3" fontId="10" fillId="0" borderId="33" xfId="1" applyNumberFormat="1" applyFont="1" applyBorder="1"/>
    <xf numFmtId="3" fontId="10" fillId="0" borderId="42" xfId="1" applyNumberFormat="1" applyFont="1" applyBorder="1"/>
    <xf numFmtId="3" fontId="10" fillId="0" borderId="43" xfId="1" applyNumberFormat="1" applyFont="1" applyBorder="1"/>
    <xf numFmtId="166" fontId="10" fillId="0" borderId="43" xfId="1" applyNumberFormat="1" applyFont="1" applyBorder="1"/>
    <xf numFmtId="165" fontId="10" fillId="0" borderId="36" xfId="1" applyNumberFormat="1" applyFont="1" applyBorder="1"/>
    <xf numFmtId="165" fontId="10" fillId="0" borderId="39" xfId="1" applyNumberFormat="1" applyFont="1" applyBorder="1"/>
    <xf numFmtId="3" fontId="3" fillId="0" borderId="0" xfId="1" applyNumberFormat="1" applyFont="1"/>
    <xf numFmtId="3" fontId="6" fillId="0" borderId="34" xfId="1" applyNumberFormat="1" applyFont="1" applyBorder="1"/>
    <xf numFmtId="165" fontId="6" fillId="0" borderId="41" xfId="1" applyNumberFormat="1" applyFont="1" applyBorder="1"/>
    <xf numFmtId="165" fontId="6" fillId="0" borderId="6" xfId="1" applyNumberFormat="1" applyFont="1" applyBorder="1"/>
    <xf numFmtId="3" fontId="6" fillId="0" borderId="44" xfId="1" applyNumberFormat="1" applyFont="1" applyBorder="1"/>
    <xf numFmtId="3" fontId="6" fillId="0" borderId="38" xfId="1" applyNumberFormat="1" applyFont="1" applyBorder="1"/>
    <xf numFmtId="3" fontId="6" fillId="0" borderId="35" xfId="1" applyNumberFormat="1" applyFont="1" applyBorder="1"/>
    <xf numFmtId="166" fontId="6" fillId="0" borderId="43" xfId="1" applyNumberFormat="1" applyFont="1" applyBorder="1"/>
    <xf numFmtId="165" fontId="6" fillId="0" borderId="36" xfId="1" applyNumberFormat="1" applyFont="1" applyBorder="1"/>
    <xf numFmtId="165" fontId="6" fillId="0" borderId="35" xfId="1" applyNumberFormat="1" applyFont="1" applyBorder="1"/>
    <xf numFmtId="165" fontId="6" fillId="0" borderId="39" xfId="1" applyNumberFormat="1" applyFont="1" applyBorder="1"/>
    <xf numFmtId="164" fontId="6" fillId="0" borderId="0" xfId="1" applyNumberFormat="1" applyFont="1" applyAlignment="1">
      <alignment horizontal="left"/>
    </xf>
    <xf numFmtId="3" fontId="6" fillId="0" borderId="40" xfId="1" applyNumberFormat="1" applyFont="1" applyBorder="1"/>
    <xf numFmtId="3" fontId="6" fillId="0" borderId="34" xfId="1" quotePrefix="1" applyNumberFormat="1" applyFont="1" applyBorder="1"/>
    <xf numFmtId="3" fontId="6" fillId="0" borderId="33" xfId="1" applyNumberFormat="1" applyFont="1" applyBorder="1"/>
    <xf numFmtId="164" fontId="10" fillId="0" borderId="0" xfId="1" applyNumberFormat="1" applyFont="1" applyAlignment="1">
      <alignment horizontal="left" indent="3"/>
    </xf>
    <xf numFmtId="3" fontId="10" fillId="0" borderId="44" xfId="1" applyNumberFormat="1" applyFont="1" applyBorder="1"/>
    <xf numFmtId="3" fontId="10" fillId="0" borderId="38" xfId="1" applyNumberFormat="1" applyFont="1" applyBorder="1"/>
    <xf numFmtId="3" fontId="10" fillId="0" borderId="35" xfId="1" applyNumberFormat="1" applyFont="1" applyBorder="1"/>
    <xf numFmtId="165" fontId="10" fillId="0" borderId="35" xfId="1" applyNumberFormat="1" applyFont="1" applyBorder="1"/>
    <xf numFmtId="3" fontId="6" fillId="0" borderId="45" xfId="1" applyNumberFormat="1" applyFont="1" applyBorder="1"/>
    <xf numFmtId="3" fontId="6" fillId="0" borderId="43" xfId="1" applyNumberFormat="1" applyFont="1" applyBorder="1"/>
    <xf numFmtId="3" fontId="6" fillId="0" borderId="0" xfId="1" applyNumberFormat="1" applyFont="1"/>
    <xf numFmtId="164" fontId="3" fillId="0" borderId="0" xfId="1" quotePrefix="1" applyNumberFormat="1" applyFont="1"/>
    <xf numFmtId="164" fontId="6" fillId="0" borderId="0" xfId="1" applyNumberFormat="1" applyFont="1" applyAlignment="1">
      <alignment horizontal="left" indent="3"/>
    </xf>
    <xf numFmtId="164" fontId="6" fillId="0" borderId="0" xfId="1" quotePrefix="1" applyNumberFormat="1" applyFont="1" applyAlignment="1">
      <alignment horizontal="left" indent="3"/>
    </xf>
    <xf numFmtId="1" fontId="6" fillId="0" borderId="40" xfId="1" applyNumberFormat="1" applyFont="1" applyBorder="1"/>
    <xf numFmtId="1" fontId="6" fillId="0" borderId="33" xfId="1" applyNumberFormat="1" applyFont="1" applyBorder="1"/>
    <xf numFmtId="164" fontId="6" fillId="0" borderId="0" xfId="1" applyNumberFormat="1" applyFont="1" applyAlignment="1">
      <alignment horizontal="left" vertical="center" indent="3"/>
    </xf>
    <xf numFmtId="3" fontId="6" fillId="0" borderId="33" xfId="1" applyNumberFormat="1" applyFont="1" applyBorder="1" applyAlignment="1">
      <alignment vertical="center"/>
    </xf>
    <xf numFmtId="3" fontId="6" fillId="0" borderId="34" xfId="1" applyNumberFormat="1" applyFont="1" applyBorder="1" applyAlignment="1">
      <alignment vertical="center"/>
    </xf>
    <xf numFmtId="3" fontId="6" fillId="0" borderId="44" xfId="1" applyNumberFormat="1" applyFont="1" applyBorder="1" applyAlignment="1">
      <alignment vertical="center"/>
    </xf>
    <xf numFmtId="3" fontId="6" fillId="0" borderId="38" xfId="1" applyNumberFormat="1" applyFont="1" applyBorder="1" applyAlignment="1">
      <alignment horizontal="right" vertical="center"/>
    </xf>
    <xf numFmtId="3" fontId="6" fillId="0" borderId="35" xfId="1" applyNumberFormat="1" applyFont="1" applyBorder="1" applyAlignment="1">
      <alignment vertical="center"/>
    </xf>
    <xf numFmtId="3" fontId="6" fillId="0" borderId="38" xfId="1" applyNumberFormat="1" applyFont="1" applyBorder="1" applyAlignment="1">
      <alignment vertical="center"/>
    </xf>
    <xf numFmtId="3" fontId="3" fillId="0" borderId="0" xfId="1" applyNumberFormat="1" applyFont="1" applyAlignment="1">
      <alignment vertical="center"/>
    </xf>
    <xf numFmtId="3" fontId="6" fillId="0" borderId="46" xfId="1" applyNumberFormat="1" applyFont="1" applyBorder="1"/>
    <xf numFmtId="164" fontId="6" fillId="0" borderId="47" xfId="1" applyNumberFormat="1" applyFont="1" applyBorder="1" applyAlignment="1">
      <alignment horizontal="left"/>
    </xf>
    <xf numFmtId="3" fontId="6" fillId="0" borderId="48" xfId="1" applyNumberFormat="1" applyFont="1" applyBorder="1"/>
    <xf numFmtId="3" fontId="6" fillId="0" borderId="49" xfId="1" applyNumberFormat="1" applyFont="1" applyBorder="1"/>
    <xf numFmtId="165" fontId="6" fillId="0" borderId="50" xfId="1" applyNumberFormat="1" applyFont="1" applyBorder="1"/>
    <xf numFmtId="165" fontId="6" fillId="0" borderId="51" xfId="1" applyNumberFormat="1" applyFont="1" applyBorder="1"/>
    <xf numFmtId="166" fontId="6" fillId="0" borderId="49" xfId="1" applyNumberFormat="1" applyFont="1" applyBorder="1"/>
    <xf numFmtId="165" fontId="6" fillId="0" borderId="52" xfId="1" applyNumberFormat="1" applyFont="1" applyBorder="1"/>
    <xf numFmtId="165" fontId="6" fillId="0" borderId="53" xfId="1" applyNumberFormat="1" applyFont="1" applyBorder="1"/>
    <xf numFmtId="165" fontId="6" fillId="0" borderId="49" xfId="1" applyNumberFormat="1" applyFont="1" applyBorder="1"/>
    <xf numFmtId="164" fontId="4" fillId="0" borderId="0" xfId="1" applyNumberFormat="1" applyFont="1" applyAlignment="1">
      <alignment horizontal="left"/>
    </xf>
    <xf numFmtId="165" fontId="6" fillId="0" borderId="0" xfId="1" applyNumberFormat="1" applyFont="1"/>
    <xf numFmtId="166" fontId="6" fillId="0" borderId="0" xfId="1" applyNumberFormat="1" applyFont="1"/>
    <xf numFmtId="164" fontId="4" fillId="0" borderId="0" xfId="1" applyNumberFormat="1" applyFont="1"/>
    <xf numFmtId="167" fontId="4" fillId="0" borderId="0" xfId="1" applyNumberFormat="1" applyFont="1"/>
    <xf numFmtId="0" fontId="4" fillId="0" borderId="0" xfId="3" quotePrefix="1" applyFont="1" applyAlignment="1">
      <alignment horizontal="left"/>
    </xf>
    <xf numFmtId="164" fontId="1" fillId="0" borderId="0" xfId="4" applyNumberFormat="1"/>
    <xf numFmtId="164" fontId="6" fillId="0" borderId="0" xfId="4" applyNumberFormat="1" applyFont="1"/>
    <xf numFmtId="1" fontId="10" fillId="0" borderId="55" xfId="4" applyNumberFormat="1" applyFont="1" applyBorder="1" applyAlignment="1">
      <alignment horizontal="centerContinuous"/>
    </xf>
    <xf numFmtId="165" fontId="10" fillId="0" borderId="3" xfId="4" applyNumberFormat="1" applyFont="1" applyBorder="1" applyAlignment="1">
      <alignment horizontal="centerContinuous"/>
    </xf>
    <xf numFmtId="1" fontId="10" fillId="0" borderId="43" xfId="4" applyNumberFormat="1" applyFont="1" applyBorder="1" applyAlignment="1">
      <alignment horizontal="centerContinuous"/>
    </xf>
    <xf numFmtId="165" fontId="10" fillId="0" borderId="0" xfId="4" applyNumberFormat="1" applyFont="1" applyAlignment="1">
      <alignment horizontal="centerContinuous"/>
    </xf>
    <xf numFmtId="164" fontId="10" fillId="0" borderId="0" xfId="4" applyNumberFormat="1" applyFont="1" applyAlignment="1">
      <alignment horizontal="center"/>
    </xf>
    <xf numFmtId="3" fontId="10" fillId="0" borderId="43" xfId="4" applyNumberFormat="1" applyFont="1" applyBorder="1" applyAlignment="1" applyProtection="1">
      <alignment horizontal="right"/>
      <protection locked="0"/>
    </xf>
    <xf numFmtId="165" fontId="10" fillId="0" borderId="0" xfId="4" applyNumberFormat="1" applyFont="1" applyAlignment="1">
      <alignment horizontal="right"/>
    </xf>
    <xf numFmtId="164" fontId="10" fillId="0" borderId="0" xfId="4" applyNumberFormat="1" applyFont="1"/>
    <xf numFmtId="3" fontId="10" fillId="0" borderId="43" xfId="4" quotePrefix="1" applyNumberFormat="1" applyFont="1" applyBorder="1" applyAlignment="1">
      <alignment horizontal="right"/>
    </xf>
    <xf numFmtId="164" fontId="6" fillId="0" borderId="0" xfId="4" applyNumberFormat="1" applyFont="1" applyAlignment="1">
      <alignment horizontal="left"/>
    </xf>
    <xf numFmtId="3" fontId="6" fillId="0" borderId="43" xfId="4" quotePrefix="1" applyNumberFormat="1" applyFont="1" applyBorder="1" applyAlignment="1">
      <alignment horizontal="right"/>
    </xf>
    <xf numFmtId="3" fontId="6" fillId="0" borderId="43" xfId="4" applyNumberFormat="1" applyFont="1" applyBorder="1" applyAlignment="1" applyProtection="1">
      <alignment horizontal="right"/>
      <protection locked="0"/>
    </xf>
    <xf numFmtId="165" fontId="6" fillId="0" borderId="0" xfId="4" applyNumberFormat="1" applyFont="1" applyAlignment="1">
      <alignment horizontal="right"/>
    </xf>
    <xf numFmtId="164" fontId="10" fillId="0" borderId="0" xfId="4" quotePrefix="1" applyNumberFormat="1" applyFont="1" applyAlignment="1">
      <alignment horizontal="left"/>
    </xf>
    <xf numFmtId="3" fontId="10" fillId="0" borderId="43" xfId="4" quotePrefix="1" applyNumberFormat="1" applyFont="1" applyBorder="1" applyAlignment="1" applyProtection="1">
      <alignment horizontal="right"/>
      <protection locked="0"/>
    </xf>
    <xf numFmtId="3" fontId="4" fillId="0" borderId="0" xfId="5" applyNumberFormat="1" applyFont="1"/>
    <xf numFmtId="3" fontId="12" fillId="0" borderId="0" xfId="5" applyNumberFormat="1" applyFont="1"/>
    <xf numFmtId="164" fontId="13" fillId="0" borderId="0" xfId="4" applyNumberFormat="1" applyFont="1"/>
    <xf numFmtId="164" fontId="10" fillId="0" borderId="0" xfId="4" applyNumberFormat="1" applyFont="1" applyAlignment="1">
      <alignment horizontal="left"/>
    </xf>
    <xf numFmtId="164" fontId="14" fillId="0" borderId="0" xfId="4" applyNumberFormat="1" applyFont="1"/>
    <xf numFmtId="164" fontId="6" fillId="0" borderId="58" xfId="4" applyNumberFormat="1" applyFont="1" applyBorder="1" applyAlignment="1">
      <alignment horizontal="left"/>
    </xf>
    <xf numFmtId="3" fontId="6" fillId="0" borderId="59" xfId="4" quotePrefix="1" applyNumberFormat="1" applyFont="1" applyBorder="1" applyAlignment="1">
      <alignment horizontal="right"/>
    </xf>
    <xf numFmtId="3" fontId="6" fillId="0" borderId="59" xfId="4" applyNumberFormat="1" applyFont="1" applyBorder="1" applyAlignment="1" applyProtection="1">
      <alignment horizontal="right"/>
      <protection locked="0"/>
    </xf>
    <xf numFmtId="165" fontId="6" fillId="0" borderId="49" xfId="4" applyNumberFormat="1" applyFont="1" applyBorder="1" applyAlignment="1">
      <alignment horizontal="right"/>
    </xf>
    <xf numFmtId="164" fontId="10" fillId="0" borderId="0" xfId="4" applyNumberFormat="1" applyFont="1" applyAlignment="1">
      <alignment horizontal="left" indent="2"/>
    </xf>
    <xf numFmtId="164" fontId="6" fillId="0" borderId="0" xfId="4" quotePrefix="1" applyNumberFormat="1" applyFont="1" applyAlignment="1">
      <alignment horizontal="left"/>
    </xf>
    <xf numFmtId="164" fontId="6" fillId="0" borderId="0" xfId="6" applyNumberFormat="1" applyFont="1" applyAlignment="1">
      <alignment horizontal="left"/>
    </xf>
    <xf numFmtId="3" fontId="4" fillId="0" borderId="0" xfId="5" applyNumberFormat="1" applyFont="1" applyAlignment="1">
      <alignment horizontal="right"/>
    </xf>
    <xf numFmtId="164" fontId="10" fillId="0" borderId="58" xfId="4" applyNumberFormat="1" applyFont="1" applyBorder="1" applyAlignment="1">
      <alignment horizontal="left" wrapText="1"/>
    </xf>
    <xf numFmtId="3" fontId="10" fillId="0" borderId="59" xfId="4" quotePrefix="1" applyNumberFormat="1" applyFont="1" applyBorder="1" applyAlignment="1" applyProtection="1">
      <alignment horizontal="right"/>
      <protection locked="0"/>
    </xf>
    <xf numFmtId="3" fontId="10" fillId="0" borderId="59" xfId="4" applyNumberFormat="1" applyFont="1" applyBorder="1" applyAlignment="1" applyProtection="1">
      <alignment horizontal="right"/>
      <protection locked="0"/>
    </xf>
    <xf numFmtId="165" fontId="10" fillId="0" borderId="49" xfId="4" applyNumberFormat="1" applyFont="1" applyBorder="1" applyAlignment="1">
      <alignment horizontal="right"/>
    </xf>
    <xf numFmtId="164" fontId="6" fillId="0" borderId="45" xfId="4" applyNumberFormat="1" applyFont="1" applyBorder="1" applyAlignment="1">
      <alignment horizontal="left" indent="3"/>
    </xf>
    <xf numFmtId="164" fontId="6" fillId="0" borderId="45" xfId="4" applyNumberFormat="1" applyFont="1" applyBorder="1" applyAlignment="1">
      <alignment horizontal="left"/>
    </xf>
    <xf numFmtId="164" fontId="6" fillId="0" borderId="58" xfId="4" quotePrefix="1" applyNumberFormat="1" applyFont="1" applyBorder="1" applyAlignment="1">
      <alignment horizontal="left"/>
    </xf>
    <xf numFmtId="3" fontId="6" fillId="0" borderId="60" xfId="4" quotePrefix="1" applyNumberFormat="1" applyFont="1" applyBorder="1" applyAlignment="1">
      <alignment horizontal="right"/>
    </xf>
    <xf numFmtId="3" fontId="6" fillId="0" borderId="60" xfId="4" applyNumberFormat="1" applyFont="1" applyBorder="1" applyAlignment="1" applyProtection="1">
      <alignment horizontal="right"/>
      <protection locked="0"/>
    </xf>
    <xf numFmtId="165" fontId="6" fillId="0" borderId="61" xfId="4" applyNumberFormat="1" applyFont="1" applyBorder="1" applyAlignment="1">
      <alignment horizontal="right"/>
    </xf>
    <xf numFmtId="1" fontId="8" fillId="0" borderId="0" xfId="7" applyNumberFormat="1" applyFont="1" applyAlignment="1">
      <alignment horizontal="left"/>
    </xf>
    <xf numFmtId="3" fontId="6" fillId="0" borderId="0" xfId="4" quotePrefix="1" applyNumberFormat="1" applyFont="1" applyAlignment="1" applyProtection="1">
      <alignment horizontal="right"/>
      <protection locked="0"/>
    </xf>
    <xf numFmtId="3" fontId="6" fillId="0" borderId="0" xfId="4" applyNumberFormat="1" applyFont="1" applyAlignment="1" applyProtection="1">
      <alignment horizontal="right"/>
      <protection locked="0"/>
    </xf>
    <xf numFmtId="164" fontId="8" fillId="0" borderId="0" xfId="8" applyNumberFormat="1" applyFont="1" applyAlignment="1">
      <alignment horizontal="left"/>
    </xf>
    <xf numFmtId="1" fontId="17" fillId="0" borderId="0" xfId="4" applyNumberFormat="1" applyFont="1" applyAlignment="1">
      <alignment horizontal="centerContinuous"/>
    </xf>
    <xf numFmtId="1" fontId="7" fillId="0" borderId="0" xfId="4" applyNumberFormat="1" applyFont="1" applyAlignment="1">
      <alignment horizontal="centerContinuous"/>
    </xf>
    <xf numFmtId="165" fontId="7" fillId="0" borderId="0" xfId="4" applyNumberFormat="1" applyFont="1" applyAlignment="1">
      <alignment horizontal="centerContinuous"/>
    </xf>
    <xf numFmtId="164" fontId="7" fillId="0" borderId="0" xfId="4" applyNumberFormat="1" applyFont="1"/>
    <xf numFmtId="1" fontId="7" fillId="0" borderId="0" xfId="4" applyNumberFormat="1" applyFont="1"/>
    <xf numFmtId="165" fontId="7" fillId="0" borderId="0" xfId="4" applyNumberFormat="1" applyFont="1"/>
    <xf numFmtId="1" fontId="14" fillId="0" borderId="0" xfId="4" applyNumberFormat="1" applyFont="1" applyAlignment="1">
      <alignment horizontal="centerContinuous"/>
    </xf>
    <xf numFmtId="1" fontId="1" fillId="0" borderId="0" xfId="4" applyNumberFormat="1"/>
    <xf numFmtId="165" fontId="1" fillId="0" borderId="0" xfId="4" applyNumberFormat="1"/>
    <xf numFmtId="1" fontId="18" fillId="0" borderId="0" xfId="4" applyNumberFormat="1" applyFont="1" applyAlignment="1">
      <alignment horizontal="centerContinuous"/>
    </xf>
    <xf numFmtId="1" fontId="1" fillId="0" borderId="0" xfId="4" applyNumberFormat="1" applyAlignment="1">
      <alignment horizontal="centerContinuous"/>
    </xf>
    <xf numFmtId="164" fontId="19" fillId="0" borderId="0" xfId="5" applyNumberFormat="1" applyFont="1"/>
    <xf numFmtId="164" fontId="10" fillId="0" borderId="0" xfId="5" applyNumberFormat="1" applyFont="1" applyAlignment="1">
      <alignment horizontal="centerContinuous"/>
    </xf>
    <xf numFmtId="164" fontId="10" fillId="0" borderId="39" xfId="5" applyNumberFormat="1" applyFont="1" applyBorder="1" applyAlignment="1">
      <alignment horizontal="centerContinuous"/>
    </xf>
    <xf numFmtId="164" fontId="10" fillId="0" borderId="65" xfId="5" applyNumberFormat="1" applyFont="1" applyBorder="1" applyAlignment="1">
      <alignment horizontal="center" wrapText="1"/>
    </xf>
    <xf numFmtId="164" fontId="10" fillId="0" borderId="0" xfId="5" applyNumberFormat="1" applyFont="1" applyAlignment="1">
      <alignment horizontal="center"/>
    </xf>
    <xf numFmtId="3" fontId="10" fillId="0" borderId="39" xfId="5" quotePrefix="1" applyNumberFormat="1" applyFont="1" applyBorder="1"/>
    <xf numFmtId="164" fontId="5" fillId="0" borderId="0" xfId="5" applyNumberFormat="1" applyFont="1" applyAlignment="1">
      <alignment horizontal="center"/>
    </xf>
    <xf numFmtId="3" fontId="5" fillId="0" borderId="39" xfId="5" quotePrefix="1" applyNumberFormat="1" applyFont="1" applyBorder="1"/>
    <xf numFmtId="164" fontId="10" fillId="0" borderId="0" xfId="5" quotePrefix="1" applyNumberFormat="1" applyFont="1" applyAlignment="1">
      <alignment horizontal="left"/>
    </xf>
    <xf numFmtId="164" fontId="21" fillId="0" borderId="0" xfId="5" applyNumberFormat="1" applyFont="1"/>
    <xf numFmtId="164" fontId="6" fillId="0" borderId="0" xfId="5" applyNumberFormat="1" applyFont="1" applyAlignment="1">
      <alignment horizontal="left"/>
    </xf>
    <xf numFmtId="3" fontId="6" fillId="0" borderId="39" xfId="5" quotePrefix="1" applyNumberFormat="1" applyFont="1" applyBorder="1"/>
    <xf numFmtId="3" fontId="6" fillId="0" borderId="39" xfId="5" applyNumberFormat="1" applyFont="1" applyBorder="1"/>
    <xf numFmtId="164" fontId="10" fillId="0" borderId="0" xfId="5" applyNumberFormat="1" applyFont="1" applyAlignment="1">
      <alignment horizontal="left"/>
    </xf>
    <xf numFmtId="3" fontId="10" fillId="0" borderId="39" xfId="5" applyNumberFormat="1" applyFont="1" applyBorder="1"/>
    <xf numFmtId="164" fontId="10" fillId="0" borderId="0" xfId="5" applyNumberFormat="1" applyFont="1" applyAlignment="1">
      <alignment horizontal="left" indent="1"/>
    </xf>
    <xf numFmtId="164" fontId="6" fillId="0" borderId="68" xfId="5" applyNumberFormat="1" applyFont="1" applyBorder="1" applyAlignment="1">
      <alignment horizontal="left"/>
    </xf>
    <xf numFmtId="3" fontId="6" fillId="0" borderId="69" xfId="5" quotePrefix="1" applyNumberFormat="1" applyFont="1" applyBorder="1"/>
    <xf numFmtId="3" fontId="6" fillId="0" borderId="69" xfId="5" applyNumberFormat="1" applyFont="1" applyBorder="1"/>
    <xf numFmtId="3" fontId="6" fillId="0" borderId="70" xfId="2" applyNumberFormat="1" applyFont="1" applyBorder="1"/>
    <xf numFmtId="164" fontId="6" fillId="0" borderId="0" xfId="5" applyNumberFormat="1" applyFont="1" applyAlignment="1">
      <alignment horizontal="center" vertical="center" wrapText="1"/>
    </xf>
    <xf numFmtId="164" fontId="6" fillId="0" borderId="72" xfId="5" applyNumberFormat="1" applyFont="1" applyBorder="1" applyAlignment="1">
      <alignment horizontal="center" vertical="center"/>
    </xf>
    <xf numFmtId="164" fontId="6" fillId="0" borderId="72" xfId="5" applyNumberFormat="1" applyFont="1" applyBorder="1" applyAlignment="1">
      <alignment horizontal="center" vertical="center" wrapText="1"/>
    </xf>
    <xf numFmtId="164" fontId="6" fillId="0" borderId="55" xfId="5" applyNumberFormat="1" applyFont="1" applyBorder="1" applyAlignment="1">
      <alignment horizontal="center" wrapText="1"/>
    </xf>
    <xf numFmtId="164" fontId="6" fillId="0" borderId="0" xfId="5" applyNumberFormat="1" applyFont="1" applyAlignment="1">
      <alignment horizontal="left" indent="1"/>
    </xf>
    <xf numFmtId="164" fontId="6" fillId="0" borderId="38" xfId="9" applyNumberFormat="1" applyFont="1" applyBorder="1" applyAlignment="1">
      <alignment horizontal="left"/>
    </xf>
    <xf numFmtId="3" fontId="6" fillId="0" borderId="73" xfId="5" applyNumberFormat="1" applyFont="1" applyBorder="1"/>
    <xf numFmtId="3" fontId="6" fillId="0" borderId="35" xfId="5" quotePrefix="1" applyNumberFormat="1" applyFont="1" applyBorder="1"/>
    <xf numFmtId="164" fontId="6" fillId="0" borderId="45" xfId="5" applyNumberFormat="1" applyFont="1" applyBorder="1" applyAlignment="1">
      <alignment horizontal="left" indent="3"/>
    </xf>
    <xf numFmtId="3" fontId="6" fillId="0" borderId="74" xfId="5" quotePrefix="1" applyNumberFormat="1" applyFont="1" applyBorder="1"/>
    <xf numFmtId="164" fontId="6" fillId="0" borderId="45" xfId="5" applyNumberFormat="1" applyFont="1" applyBorder="1" applyAlignment="1">
      <alignment horizontal="left"/>
    </xf>
    <xf numFmtId="164" fontId="6" fillId="0" borderId="58" xfId="5" applyNumberFormat="1" applyFont="1" applyBorder="1" applyAlignment="1">
      <alignment horizontal="left" indent="1"/>
    </xf>
    <xf numFmtId="3" fontId="6" fillId="0" borderId="75" xfId="5" quotePrefix="1" applyNumberFormat="1" applyFont="1" applyBorder="1"/>
    <xf numFmtId="3" fontId="6" fillId="0" borderId="75" xfId="5" applyNumberFormat="1" applyFont="1" applyBorder="1"/>
    <xf numFmtId="164" fontId="8" fillId="0" borderId="0" xfId="5" applyNumberFormat="1" applyFont="1" applyAlignment="1">
      <alignment horizontal="left"/>
    </xf>
    <xf numFmtId="164" fontId="3" fillId="0" borderId="0" xfId="5" applyNumberFormat="1" applyFont="1"/>
    <xf numFmtId="164" fontId="8" fillId="0" borderId="0" xfId="10" applyNumberFormat="1" applyFont="1" applyAlignment="1">
      <alignment horizontal="left"/>
    </xf>
    <xf numFmtId="37" fontId="3" fillId="0" borderId="0" xfId="5" applyNumberFormat="1" applyFont="1"/>
    <xf numFmtId="37" fontId="22" fillId="0" borderId="0" xfId="5" applyNumberFormat="1" applyFont="1"/>
    <xf numFmtId="164" fontId="22" fillId="0" borderId="0" xfId="5" applyNumberFormat="1" applyFont="1"/>
    <xf numFmtId="164" fontId="23" fillId="0" borderId="0" xfId="5" applyNumberFormat="1" applyFont="1"/>
    <xf numFmtId="0" fontId="4" fillId="0" borderId="0" xfId="2" applyFont="1"/>
    <xf numFmtId="0" fontId="6" fillId="3" borderId="78" xfId="2" applyFont="1" applyFill="1" applyBorder="1" applyAlignment="1">
      <alignment horizontal="center" vertical="center" wrapText="1"/>
    </xf>
    <xf numFmtId="0" fontId="6" fillId="3" borderId="28" xfId="2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79" xfId="2" applyFont="1" applyBorder="1" applyAlignment="1">
      <alignment horizontal="center" vertical="center" wrapText="1"/>
    </xf>
    <xf numFmtId="0" fontId="6" fillId="0" borderId="80" xfId="2" applyFont="1" applyBorder="1" applyAlignment="1">
      <alignment horizontal="center" vertical="center" wrapText="1"/>
    </xf>
    <xf numFmtId="0" fontId="6" fillId="0" borderId="81" xfId="2" applyFont="1" applyBorder="1" applyAlignment="1">
      <alignment horizontal="center" vertical="center" wrapText="1"/>
    </xf>
    <xf numFmtId="0" fontId="6" fillId="0" borderId="66" xfId="2" applyFont="1" applyBorder="1" applyAlignment="1">
      <alignment horizontal="center" vertical="center" wrapText="1"/>
    </xf>
    <xf numFmtId="0" fontId="10" fillId="0" borderId="0" xfId="2" applyFont="1" applyAlignment="1">
      <alignment horizontal="center"/>
    </xf>
    <xf numFmtId="37" fontId="10" fillId="0" borderId="34" xfId="2" applyNumberFormat="1" applyFont="1" applyBorder="1"/>
    <xf numFmtId="165" fontId="10" fillId="0" borderId="82" xfId="2" applyNumberFormat="1" applyFont="1" applyBorder="1"/>
    <xf numFmtId="165" fontId="10" fillId="0" borderId="0" xfId="2" applyNumberFormat="1" applyFont="1"/>
    <xf numFmtId="37" fontId="10" fillId="0" borderId="38" xfId="2" applyNumberFormat="1" applyFont="1" applyBorder="1"/>
    <xf numFmtId="0" fontId="6" fillId="0" borderId="0" xfId="2" quotePrefix="1" applyFont="1" applyAlignment="1">
      <alignment horizontal="left"/>
    </xf>
    <xf numFmtId="37" fontId="6" fillId="0" borderId="34" xfId="2" quotePrefix="1" applyNumberFormat="1" applyFont="1" applyBorder="1"/>
    <xf numFmtId="37" fontId="6" fillId="0" borderId="38" xfId="2" applyNumberFormat="1" applyFont="1" applyBorder="1"/>
    <xf numFmtId="165" fontId="6" fillId="0" borderId="82" xfId="2" applyNumberFormat="1" applyFont="1" applyBorder="1"/>
    <xf numFmtId="165" fontId="6" fillId="0" borderId="0" xfId="2" applyNumberFormat="1" applyFont="1"/>
    <xf numFmtId="0" fontId="6" fillId="0" borderId="0" xfId="2" applyFont="1" applyAlignment="1">
      <alignment horizontal="left"/>
    </xf>
    <xf numFmtId="37" fontId="6" fillId="0" borderId="38" xfId="2" applyNumberFormat="1" applyFont="1" applyBorder="1" applyAlignment="1">
      <alignment horizontal="right"/>
    </xf>
    <xf numFmtId="165" fontId="6" fillId="0" borderId="0" xfId="2" applyNumberFormat="1" applyFont="1" applyAlignment="1">
      <alignment horizontal="right"/>
    </xf>
    <xf numFmtId="0" fontId="10" fillId="0" borderId="0" xfId="2" applyFont="1" applyAlignment="1">
      <alignment horizontal="left" indent="2"/>
    </xf>
    <xf numFmtId="37" fontId="10" fillId="0" borderId="34" xfId="2" quotePrefix="1" applyNumberFormat="1" applyFont="1" applyBorder="1"/>
    <xf numFmtId="37" fontId="6" fillId="0" borderId="34" xfId="2" applyNumberFormat="1" applyFont="1" applyBorder="1" applyAlignment="1">
      <alignment horizontal="right"/>
    </xf>
    <xf numFmtId="0" fontId="10" fillId="0" borderId="0" xfId="2" applyFont="1" applyAlignment="1">
      <alignment horizontal="left"/>
    </xf>
    <xf numFmtId="0" fontId="6" fillId="0" borderId="0" xfId="2" applyFont="1" applyAlignment="1">
      <alignment horizontal="left" indent="3"/>
    </xf>
    <xf numFmtId="0" fontId="6" fillId="0" borderId="0" xfId="2" quotePrefix="1" applyFont="1" applyAlignment="1">
      <alignment horizontal="left" indent="3"/>
    </xf>
    <xf numFmtId="0" fontId="6" fillId="0" borderId="0" xfId="2" quotePrefix="1" applyFont="1" applyAlignment="1">
      <alignment horizontal="left" wrapText="1" indent="3"/>
    </xf>
    <xf numFmtId="0" fontId="3" fillId="0" borderId="0" xfId="2" quotePrefix="1" applyFont="1" applyAlignment="1">
      <alignment horizontal="left"/>
    </xf>
    <xf numFmtId="37" fontId="3" fillId="0" borderId="34" xfId="2" quotePrefix="1" applyNumberFormat="1" applyFont="1" applyBorder="1"/>
    <xf numFmtId="37" fontId="3" fillId="0" borderId="38" xfId="2" applyNumberFormat="1" applyFont="1" applyBorder="1"/>
    <xf numFmtId="165" fontId="3" fillId="0" borderId="0" xfId="2" applyNumberFormat="1" applyFont="1"/>
    <xf numFmtId="0" fontId="3" fillId="0" borderId="0" xfId="2" applyFont="1"/>
    <xf numFmtId="0" fontId="6" fillId="0" borderId="0" xfId="2" applyFont="1"/>
    <xf numFmtId="0" fontId="6" fillId="0" borderId="58" xfId="2" applyFont="1" applyBorder="1" applyAlignment="1">
      <alignment horizontal="left"/>
    </xf>
    <xf numFmtId="37" fontId="6" fillId="0" borderId="83" xfId="2" quotePrefix="1" applyNumberFormat="1" applyFont="1" applyBorder="1"/>
    <xf numFmtId="37" fontId="6" fillId="0" borderId="84" xfId="2" applyNumberFormat="1" applyFont="1" applyBorder="1"/>
    <xf numFmtId="165" fontId="6" fillId="0" borderId="85" xfId="2" applyNumberFormat="1" applyFont="1" applyBorder="1"/>
    <xf numFmtId="165" fontId="6" fillId="0" borderId="58" xfId="2" applyNumberFormat="1" applyFont="1" applyBorder="1"/>
    <xf numFmtId="0" fontId="8" fillId="0" borderId="0" xfId="2" applyFont="1" applyAlignment="1">
      <alignment horizontal="left"/>
    </xf>
    <xf numFmtId="164" fontId="8" fillId="0" borderId="0" xfId="11" applyNumberFormat="1" applyFont="1" applyAlignment="1">
      <alignment horizontal="left"/>
    </xf>
    <xf numFmtId="0" fontId="8" fillId="0" borderId="0" xfId="2" quotePrefix="1" applyFont="1" applyAlignment="1">
      <alignment horizontal="left"/>
    </xf>
    <xf numFmtId="3" fontId="4" fillId="0" borderId="0" xfId="2" applyNumberFormat="1" applyFont="1"/>
    <xf numFmtId="164" fontId="6" fillId="0" borderId="0" xfId="12" applyNumberFormat="1" applyFont="1"/>
    <xf numFmtId="164" fontId="6" fillId="0" borderId="0" xfId="12" applyNumberFormat="1" applyFont="1" applyAlignment="1">
      <alignment horizontal="center"/>
    </xf>
    <xf numFmtId="164" fontId="10" fillId="0" borderId="0" xfId="12" applyNumberFormat="1" applyFont="1" applyAlignment="1">
      <alignment horizontal="center" wrapText="1"/>
    </xf>
    <xf numFmtId="164" fontId="10" fillId="0" borderId="0" xfId="12" applyNumberFormat="1" applyFont="1" applyAlignment="1">
      <alignment horizontal="center"/>
    </xf>
    <xf numFmtId="3" fontId="6" fillId="0" borderId="0" xfId="12" applyNumberFormat="1" applyFont="1"/>
    <xf numFmtId="164" fontId="6" fillId="3" borderId="28" xfId="12" applyNumberFormat="1" applyFont="1" applyFill="1" applyBorder="1" applyAlignment="1">
      <alignment horizontal="center" vertical="center"/>
    </xf>
    <xf numFmtId="164" fontId="6" fillId="3" borderId="28" xfId="12" applyNumberFormat="1" applyFont="1" applyFill="1" applyBorder="1" applyAlignment="1">
      <alignment horizontal="center" vertical="center" wrapText="1"/>
    </xf>
    <xf numFmtId="164" fontId="6" fillId="3" borderId="28" xfId="12" applyNumberFormat="1" applyFont="1" applyFill="1" applyBorder="1" applyAlignment="1">
      <alignment horizontal="center" wrapText="1"/>
    </xf>
    <xf numFmtId="164" fontId="3" fillId="0" borderId="38" xfId="12" applyNumberFormat="1" applyFont="1" applyBorder="1"/>
    <xf numFmtId="37" fontId="3" fillId="0" borderId="38" xfId="12" applyNumberFormat="1" applyFont="1" applyBorder="1"/>
    <xf numFmtId="37" fontId="3" fillId="0" borderId="0" xfId="12" applyNumberFormat="1" applyFont="1"/>
    <xf numFmtId="164" fontId="3" fillId="0" borderId="34" xfId="12" applyNumberFormat="1" applyFont="1" applyBorder="1"/>
    <xf numFmtId="164" fontId="3" fillId="0" borderId="0" xfId="12" applyNumberFormat="1" applyFont="1"/>
    <xf numFmtId="164" fontId="10" fillId="0" borderId="38" xfId="12" applyNumberFormat="1" applyFont="1" applyBorder="1" applyAlignment="1">
      <alignment horizontal="center"/>
    </xf>
    <xf numFmtId="3" fontId="10" fillId="0" borderId="38" xfId="12" applyNumberFormat="1" applyFont="1" applyBorder="1"/>
    <xf numFmtId="165" fontId="10" fillId="0" borderId="34" xfId="12" applyNumberFormat="1" applyFont="1" applyBorder="1" applyAlignment="1">
      <alignment horizontal="right"/>
    </xf>
    <xf numFmtId="166" fontId="10" fillId="0" borderId="0" xfId="12" applyNumberFormat="1" applyFont="1" applyAlignment="1">
      <alignment horizontal="right"/>
    </xf>
    <xf numFmtId="164" fontId="6" fillId="0" borderId="38" xfId="12" applyNumberFormat="1" applyFont="1" applyBorder="1"/>
    <xf numFmtId="3" fontId="6" fillId="0" borderId="38" xfId="12" applyNumberFormat="1" applyFont="1" applyBorder="1"/>
    <xf numFmtId="164" fontId="6" fillId="0" borderId="34" xfId="12" applyNumberFormat="1" applyFont="1" applyBorder="1" applyAlignment="1">
      <alignment horizontal="right"/>
    </xf>
    <xf numFmtId="166" fontId="6" fillId="0" borderId="0" xfId="12" applyNumberFormat="1" applyFont="1" applyAlignment="1">
      <alignment horizontal="right"/>
    </xf>
    <xf numFmtId="164" fontId="6" fillId="0" borderId="38" xfId="12" quotePrefix="1" applyNumberFormat="1" applyFont="1" applyBorder="1" applyAlignment="1">
      <alignment horizontal="left"/>
    </xf>
    <xf numFmtId="3" fontId="6" fillId="0" borderId="38" xfId="12" quotePrefix="1" applyNumberFormat="1" applyFont="1" applyBorder="1"/>
    <xf numFmtId="167" fontId="6" fillId="0" borderId="34" xfId="12" applyNumberFormat="1" applyFont="1" applyBorder="1" applyAlignment="1">
      <alignment horizontal="right"/>
    </xf>
    <xf numFmtId="1" fontId="6" fillId="0" borderId="0" xfId="12" applyNumberFormat="1" applyFont="1"/>
    <xf numFmtId="164" fontId="25" fillId="0" borderId="0" xfId="13" applyNumberFormat="1" applyAlignment="1">
      <alignment horizontal="center"/>
    </xf>
    <xf numFmtId="164" fontId="6" fillId="0" borderId="38" xfId="12" applyNumberFormat="1" applyFont="1" applyBorder="1" applyAlignment="1">
      <alignment horizontal="left"/>
    </xf>
    <xf numFmtId="164" fontId="6" fillId="0" borderId="0" xfId="12" applyNumberFormat="1" applyFont="1" applyAlignment="1">
      <alignment horizontal="center" wrapText="1"/>
    </xf>
    <xf numFmtId="165" fontId="6" fillId="0" borderId="0" xfId="12" applyNumberFormat="1" applyFont="1"/>
    <xf numFmtId="164" fontId="10" fillId="0" borderId="38" xfId="12" applyNumberFormat="1" applyFont="1" applyBorder="1" applyAlignment="1">
      <alignment horizontal="left" indent="3"/>
    </xf>
    <xf numFmtId="3" fontId="10" fillId="0" borderId="38" xfId="12" quotePrefix="1" applyNumberFormat="1" applyFont="1" applyBorder="1"/>
    <xf numFmtId="3" fontId="10" fillId="0" borderId="0" xfId="12" applyNumberFormat="1" applyFont="1"/>
    <xf numFmtId="167" fontId="10" fillId="0" borderId="34" xfId="12" applyNumberFormat="1" applyFont="1" applyBorder="1" applyAlignment="1">
      <alignment horizontal="right"/>
    </xf>
    <xf numFmtId="164" fontId="10" fillId="0" borderId="38" xfId="12" applyNumberFormat="1" applyFont="1" applyBorder="1"/>
    <xf numFmtId="3" fontId="3" fillId="0" borderId="0" xfId="12" applyNumberFormat="1" applyFont="1" applyAlignment="1">
      <alignment horizontal="center"/>
    </xf>
    <xf numFmtId="164" fontId="6" fillId="0" borderId="38" xfId="12" quotePrefix="1" applyNumberFormat="1" applyFont="1" applyBorder="1" applyAlignment="1">
      <alignment horizontal="left" indent="3"/>
    </xf>
    <xf numFmtId="164" fontId="6" fillId="0" borderId="38" xfId="12" quotePrefix="1" applyNumberFormat="1" applyFont="1" applyBorder="1" applyAlignment="1">
      <alignment horizontal="left" wrapText="1" indent="3"/>
    </xf>
    <xf numFmtId="164" fontId="6" fillId="0" borderId="84" xfId="12" quotePrefix="1" applyNumberFormat="1" applyFont="1" applyBorder="1" applyAlignment="1">
      <alignment horizontal="left"/>
    </xf>
    <xf numFmtId="3" fontId="6" fillId="0" borderId="84" xfId="12" quotePrefix="1" applyNumberFormat="1" applyFont="1" applyBorder="1"/>
    <xf numFmtId="3" fontId="6" fillId="0" borderId="58" xfId="12" applyNumberFormat="1" applyFont="1" applyBorder="1"/>
    <xf numFmtId="167" fontId="6" fillId="0" borderId="83" xfId="12" applyNumberFormat="1" applyFont="1" applyBorder="1" applyAlignment="1">
      <alignment horizontal="right"/>
    </xf>
    <xf numFmtId="166" fontId="6" fillId="0" borderId="58" xfId="12" applyNumberFormat="1" applyFont="1" applyBorder="1" applyAlignment="1">
      <alignment horizontal="right"/>
    </xf>
    <xf numFmtId="1" fontId="8" fillId="0" borderId="0" xfId="14" applyNumberFormat="1" applyFont="1" applyAlignment="1">
      <alignment horizontal="left"/>
    </xf>
    <xf numFmtId="37" fontId="6" fillId="0" borderId="0" xfId="12" applyNumberFormat="1" applyFont="1"/>
    <xf numFmtId="167" fontId="6" fillId="0" borderId="0" xfId="12" applyNumberFormat="1" applyFont="1"/>
    <xf numFmtId="164" fontId="8" fillId="0" borderId="0" xfId="12" applyNumberFormat="1" applyFont="1" applyAlignment="1">
      <alignment horizontal="left"/>
    </xf>
    <xf numFmtId="167" fontId="3" fillId="0" borderId="0" xfId="12" applyNumberFormat="1" applyFont="1"/>
    <xf numFmtId="164" fontId="8" fillId="0" borderId="0" xfId="15" applyNumberFormat="1" applyFont="1" applyAlignment="1">
      <alignment horizontal="left"/>
    </xf>
    <xf numFmtId="0" fontId="8" fillId="0" borderId="0" xfId="3" quotePrefix="1" applyFont="1" applyAlignment="1">
      <alignment horizontal="left"/>
    </xf>
    <xf numFmtId="164" fontId="7" fillId="0" borderId="0" xfId="12" applyNumberFormat="1" applyFont="1" applyAlignment="1">
      <alignment horizontal="center"/>
    </xf>
    <xf numFmtId="0" fontId="7" fillId="0" borderId="0" xfId="2" applyAlignment="1">
      <alignment horizontal="center"/>
    </xf>
    <xf numFmtId="39" fontId="6" fillId="0" borderId="0" xfId="12" applyNumberFormat="1" applyFont="1"/>
    <xf numFmtId="164" fontId="1" fillId="0" borderId="0" xfId="16" applyNumberFormat="1"/>
    <xf numFmtId="164" fontId="3" fillId="0" borderId="0" xfId="16" applyNumberFormat="1" applyFont="1"/>
    <xf numFmtId="164" fontId="6" fillId="3" borderId="25" xfId="16" applyNumberFormat="1" applyFont="1" applyFill="1" applyBorder="1" applyAlignment="1">
      <alignment horizontal="center" vertical="center"/>
    </xf>
    <xf numFmtId="164" fontId="6" fillId="3" borderId="28" xfId="16" applyNumberFormat="1" applyFont="1" applyFill="1" applyBorder="1" applyAlignment="1">
      <alignment horizontal="center" vertical="center"/>
    </xf>
    <xf numFmtId="164" fontId="6" fillId="3" borderId="28" xfId="16" applyNumberFormat="1" applyFont="1" applyFill="1" applyBorder="1" applyAlignment="1">
      <alignment horizontal="center" vertical="center" wrapText="1"/>
    </xf>
    <xf numFmtId="164" fontId="6" fillId="3" borderId="93" xfId="16" applyNumberFormat="1" applyFont="1" applyFill="1" applyBorder="1" applyAlignment="1">
      <alignment horizontal="center" vertical="center" wrapText="1"/>
    </xf>
    <xf numFmtId="164" fontId="6" fillId="3" borderId="31" xfId="16" applyNumberFormat="1" applyFont="1" applyFill="1" applyBorder="1" applyAlignment="1">
      <alignment horizontal="center" vertical="center"/>
    </xf>
    <xf numFmtId="37" fontId="4" fillId="0" borderId="94" xfId="16" applyNumberFormat="1" applyFont="1" applyBorder="1"/>
    <xf numFmtId="37" fontId="4" fillId="0" borderId="55" xfId="16" applyNumberFormat="1" applyFont="1" applyBorder="1"/>
    <xf numFmtId="164" fontId="4" fillId="0" borderId="55" xfId="16" applyNumberFormat="1" applyFont="1" applyBorder="1"/>
    <xf numFmtId="164" fontId="4" fillId="0" borderId="95" xfId="16" applyNumberFormat="1" applyFont="1" applyBorder="1"/>
    <xf numFmtId="37" fontId="4" fillId="0" borderId="67" xfId="16" applyNumberFormat="1" applyFont="1" applyBorder="1"/>
    <xf numFmtId="164" fontId="4" fillId="0" borderId="66" xfId="16" applyNumberFormat="1" applyFont="1" applyBorder="1"/>
    <xf numFmtId="164" fontId="10" fillId="0" borderId="0" xfId="16" applyNumberFormat="1" applyFont="1" applyAlignment="1">
      <alignment horizontal="centerContinuous"/>
    </xf>
    <xf numFmtId="3" fontId="10" fillId="0" borderId="33" xfId="16" applyNumberFormat="1" applyFont="1" applyBorder="1" applyAlignment="1">
      <alignment horizontal="right"/>
    </xf>
    <xf numFmtId="3" fontId="10" fillId="0" borderId="43" xfId="16" applyNumberFormat="1" applyFont="1" applyBorder="1" applyAlignment="1">
      <alignment horizontal="right"/>
    </xf>
    <xf numFmtId="165" fontId="10" fillId="0" borderId="43" xfId="16" applyNumberFormat="1" applyFont="1" applyBorder="1" applyAlignment="1">
      <alignment horizontal="right"/>
    </xf>
    <xf numFmtId="165" fontId="10" fillId="0" borderId="96" xfId="16" applyNumberFormat="1" applyFont="1" applyBorder="1" applyAlignment="1">
      <alignment horizontal="right"/>
    </xf>
    <xf numFmtId="3" fontId="10" fillId="0" borderId="45" xfId="16" applyNumberFormat="1" applyFont="1" applyBorder="1" applyAlignment="1">
      <alignment horizontal="right"/>
    </xf>
    <xf numFmtId="166" fontId="10" fillId="0" borderId="43" xfId="16" applyNumberFormat="1" applyFont="1" applyBorder="1" applyAlignment="1">
      <alignment horizontal="right"/>
    </xf>
    <xf numFmtId="165" fontId="10" fillId="0" borderId="79" xfId="16" applyNumberFormat="1" applyFont="1" applyBorder="1" applyAlignment="1">
      <alignment horizontal="right"/>
    </xf>
    <xf numFmtId="164" fontId="6" fillId="0" borderId="0" xfId="16" applyNumberFormat="1" applyFont="1"/>
    <xf numFmtId="3" fontId="10" fillId="0" borderId="40" xfId="16" applyNumberFormat="1" applyFont="1" applyBorder="1" applyAlignment="1">
      <alignment horizontal="right"/>
    </xf>
    <xf numFmtId="165" fontId="6" fillId="0" borderId="96" xfId="16" applyNumberFormat="1" applyFont="1" applyBorder="1" applyAlignment="1">
      <alignment horizontal="right"/>
    </xf>
    <xf numFmtId="3" fontId="6" fillId="0" borderId="45" xfId="16" applyNumberFormat="1" applyFont="1" applyBorder="1" applyAlignment="1">
      <alignment horizontal="right"/>
    </xf>
    <xf numFmtId="3" fontId="6" fillId="0" borderId="43" xfId="16" applyNumberFormat="1" applyFont="1" applyBorder="1" applyAlignment="1">
      <alignment horizontal="right"/>
    </xf>
    <xf numFmtId="166" fontId="6" fillId="0" borderId="43" xfId="16" applyNumberFormat="1" applyFont="1" applyBorder="1" applyAlignment="1">
      <alignment horizontal="right"/>
    </xf>
    <xf numFmtId="165" fontId="6" fillId="0" borderId="43" xfId="16" applyNumberFormat="1" applyFont="1" applyBorder="1" applyAlignment="1">
      <alignment horizontal="right"/>
    </xf>
    <xf numFmtId="165" fontId="6" fillId="0" borderId="79" xfId="16" applyNumberFormat="1" applyFont="1" applyBorder="1" applyAlignment="1">
      <alignment horizontal="right"/>
    </xf>
    <xf numFmtId="164" fontId="6" fillId="0" borderId="0" xfId="16" applyNumberFormat="1" applyFont="1" applyAlignment="1">
      <alignment horizontal="left"/>
    </xf>
    <xf numFmtId="3" fontId="6" fillId="0" borderId="33" xfId="16" applyNumberFormat="1" applyFont="1" applyBorder="1" applyAlignment="1">
      <alignment horizontal="right"/>
    </xf>
    <xf numFmtId="3" fontId="6" fillId="0" borderId="82" xfId="16" applyNumberFormat="1" applyFont="1" applyBorder="1" applyAlignment="1">
      <alignment horizontal="right"/>
    </xf>
    <xf numFmtId="164" fontId="10" fillId="0" borderId="0" xfId="16" applyNumberFormat="1" applyFont="1" applyAlignment="1">
      <alignment horizontal="left" indent="2"/>
    </xf>
    <xf numFmtId="3" fontId="10" fillId="0" borderId="82" xfId="16" applyNumberFormat="1" applyFont="1" applyBorder="1" applyAlignment="1">
      <alignment horizontal="right"/>
    </xf>
    <xf numFmtId="164" fontId="10" fillId="0" borderId="0" xfId="16" applyNumberFormat="1" applyFont="1"/>
    <xf numFmtId="164" fontId="6" fillId="0" borderId="0" xfId="16" applyNumberFormat="1" applyFont="1" applyAlignment="1">
      <alignment horizontal="left" indent="2"/>
    </xf>
    <xf numFmtId="164" fontId="6" fillId="0" borderId="0" xfId="16" quotePrefix="1" applyNumberFormat="1" applyFont="1" applyAlignment="1">
      <alignment horizontal="left" indent="2"/>
    </xf>
    <xf numFmtId="164" fontId="6" fillId="0" borderId="0" xfId="17" applyNumberFormat="1" applyFont="1" applyAlignment="1">
      <alignment horizontal="left" wrapText="1" indent="2"/>
    </xf>
    <xf numFmtId="37" fontId="6" fillId="0" borderId="45" xfId="16" applyNumberFormat="1" applyFont="1" applyBorder="1" applyAlignment="1">
      <alignment horizontal="right"/>
    </xf>
    <xf numFmtId="37" fontId="6" fillId="0" borderId="43" xfId="16" applyNumberFormat="1" applyFont="1" applyBorder="1"/>
    <xf numFmtId="164" fontId="6" fillId="0" borderId="58" xfId="16" applyNumberFormat="1" applyFont="1" applyBorder="1" applyAlignment="1">
      <alignment horizontal="left"/>
    </xf>
    <xf numFmtId="3" fontId="6" fillId="0" borderId="97" xfId="16" applyNumberFormat="1" applyFont="1" applyBorder="1" applyAlignment="1">
      <alignment horizontal="right"/>
    </xf>
    <xf numFmtId="3" fontId="6" fillId="0" borderId="59" xfId="16" applyNumberFormat="1" applyFont="1" applyBorder="1" applyAlignment="1">
      <alignment horizontal="right"/>
    </xf>
    <xf numFmtId="165" fontId="6" fillId="0" borderId="59" xfId="16" applyNumberFormat="1" applyFont="1" applyBorder="1" applyAlignment="1">
      <alignment horizontal="right"/>
    </xf>
    <xf numFmtId="165" fontId="6" fillId="0" borderId="98" xfId="16" applyNumberFormat="1" applyFont="1" applyBorder="1" applyAlignment="1">
      <alignment horizontal="right"/>
    </xf>
    <xf numFmtId="3" fontId="6" fillId="0" borderId="99" xfId="16" applyNumberFormat="1" applyFont="1" applyBorder="1" applyAlignment="1">
      <alignment horizontal="right"/>
    </xf>
    <xf numFmtId="166" fontId="6" fillId="0" borderId="59" xfId="16" applyNumberFormat="1" applyFont="1" applyBorder="1" applyAlignment="1">
      <alignment horizontal="right"/>
    </xf>
    <xf numFmtId="165" fontId="6" fillId="0" borderId="49" xfId="16" applyNumberFormat="1" applyFont="1" applyBorder="1" applyAlignment="1">
      <alignment horizontal="right"/>
    </xf>
    <xf numFmtId="164" fontId="8" fillId="0" borderId="0" xfId="16" applyNumberFormat="1" applyFont="1" applyAlignment="1">
      <alignment horizontal="left"/>
    </xf>
    <xf numFmtId="37" fontId="4" fillId="0" borderId="0" xfId="16" applyNumberFormat="1" applyFont="1"/>
    <xf numFmtId="165" fontId="4" fillId="0" borderId="0" xfId="16" applyNumberFormat="1" applyFont="1"/>
    <xf numFmtId="167" fontId="4" fillId="0" borderId="0" xfId="16" applyNumberFormat="1" applyFont="1"/>
    <xf numFmtId="166" fontId="26" fillId="0" borderId="0" xfId="16" applyNumberFormat="1" applyFont="1" applyAlignment="1">
      <alignment horizontal="right"/>
    </xf>
    <xf numFmtId="164" fontId="8" fillId="0" borderId="0" xfId="18" applyNumberFormat="1" applyFont="1" applyAlignment="1">
      <alignment horizontal="left"/>
    </xf>
    <xf numFmtId="164" fontId="8" fillId="0" borderId="0" xfId="16" quotePrefix="1" applyNumberFormat="1" applyFont="1" applyAlignment="1">
      <alignment horizontal="left"/>
    </xf>
    <xf numFmtId="37" fontId="3" fillId="0" borderId="0" xfId="16" applyNumberFormat="1" applyFont="1"/>
    <xf numFmtId="167" fontId="3" fillId="0" borderId="0" xfId="16" applyNumberFormat="1" applyFont="1"/>
    <xf numFmtId="167" fontId="1" fillId="0" borderId="0" xfId="16" applyNumberFormat="1"/>
    <xf numFmtId="164" fontId="1" fillId="0" borderId="0" xfId="19" applyNumberFormat="1"/>
    <xf numFmtId="164" fontId="6" fillId="3" borderId="111" xfId="19" applyNumberFormat="1" applyFont="1" applyFill="1" applyBorder="1" applyAlignment="1">
      <alignment horizontal="centerContinuous" vertical="center"/>
    </xf>
    <xf numFmtId="164" fontId="6" fillId="3" borderId="112" xfId="19" applyNumberFormat="1" applyFont="1" applyFill="1" applyBorder="1" applyAlignment="1">
      <alignment horizontal="centerContinuous" vertical="center"/>
    </xf>
    <xf numFmtId="164" fontId="10" fillId="0" borderId="0" xfId="19" applyNumberFormat="1" applyFont="1" applyAlignment="1">
      <alignment horizontal="center"/>
    </xf>
    <xf numFmtId="3" fontId="10" fillId="0" borderId="114" xfId="19" applyNumberFormat="1" applyFont="1" applyBorder="1" applyAlignment="1">
      <alignment horizontal="right"/>
    </xf>
    <xf numFmtId="165" fontId="10" fillId="0" borderId="115" xfId="19" applyNumberFormat="1" applyFont="1" applyBorder="1"/>
    <xf numFmtId="3" fontId="10" fillId="0" borderId="45" xfId="19" applyNumberFormat="1" applyFont="1" applyBorder="1" applyAlignment="1">
      <alignment horizontal="right"/>
    </xf>
    <xf numFmtId="165" fontId="10" fillId="0" borderId="43" xfId="19" applyNumberFormat="1" applyFont="1" applyBorder="1"/>
    <xf numFmtId="165" fontId="10" fillId="0" borderId="79" xfId="19" applyNumberFormat="1" applyFont="1" applyBorder="1" applyAlignment="1">
      <alignment horizontal="right"/>
    </xf>
    <xf numFmtId="164" fontId="6" fillId="0" borderId="0" xfId="19" applyNumberFormat="1" applyFont="1"/>
    <xf numFmtId="164" fontId="10" fillId="0" borderId="0" xfId="19" applyNumberFormat="1" applyFont="1" applyAlignment="1">
      <alignment horizontal="left"/>
    </xf>
    <xf numFmtId="164" fontId="6" fillId="0" borderId="0" xfId="19" applyNumberFormat="1" applyFont="1" applyAlignment="1">
      <alignment horizontal="left"/>
    </xf>
    <xf numFmtId="3" fontId="6" fillId="0" borderId="114" xfId="19" quotePrefix="1" applyNumberFormat="1" applyFont="1" applyBorder="1" applyAlignment="1">
      <alignment horizontal="right"/>
    </xf>
    <xf numFmtId="165" fontId="6" fillId="0" borderId="43" xfId="19" applyNumberFormat="1" applyFont="1" applyBorder="1"/>
    <xf numFmtId="165" fontId="6" fillId="0" borderId="79" xfId="19" applyNumberFormat="1" applyFont="1" applyBorder="1" applyAlignment="1">
      <alignment horizontal="right"/>
    </xf>
    <xf numFmtId="3" fontId="6" fillId="0" borderId="116" xfId="19" quotePrefix="1" applyNumberFormat="1" applyFont="1" applyBorder="1" applyAlignment="1">
      <alignment horizontal="right"/>
    </xf>
    <xf numFmtId="165" fontId="10" fillId="0" borderId="115" xfId="19" applyNumberFormat="1" applyFont="1" applyBorder="1" applyAlignment="1">
      <alignment horizontal="right" vertical="center"/>
    </xf>
    <xf numFmtId="165" fontId="6" fillId="0" borderId="115" xfId="19" applyNumberFormat="1" applyFont="1" applyBorder="1" applyAlignment="1">
      <alignment horizontal="right" vertical="center"/>
    </xf>
    <xf numFmtId="164" fontId="13" fillId="0" borderId="0" xfId="19" applyNumberFormat="1" applyFont="1"/>
    <xf numFmtId="3" fontId="10" fillId="0" borderId="117" xfId="19" applyNumberFormat="1" applyFont="1" applyBorder="1" applyAlignment="1">
      <alignment horizontal="right"/>
    </xf>
    <xf numFmtId="3" fontId="6" fillId="0" borderId="0" xfId="19" quotePrefix="1" applyNumberFormat="1" applyFont="1" applyAlignment="1">
      <alignment horizontal="right"/>
    </xf>
    <xf numFmtId="164" fontId="10" fillId="0" borderId="0" xfId="19" applyNumberFormat="1" applyFont="1" applyAlignment="1">
      <alignment horizontal="left" indent="1"/>
    </xf>
    <xf numFmtId="3" fontId="10" fillId="0" borderId="118" xfId="19" quotePrefix="1" applyNumberFormat="1" applyFont="1" applyBorder="1" applyAlignment="1">
      <alignment horizontal="right"/>
    </xf>
    <xf numFmtId="3" fontId="6" fillId="0" borderId="118" xfId="19" quotePrefix="1" applyNumberFormat="1" applyFont="1" applyBorder="1" applyAlignment="1">
      <alignment horizontal="right"/>
    </xf>
    <xf numFmtId="164" fontId="6" fillId="0" borderId="58" xfId="19" applyNumberFormat="1" applyFont="1" applyBorder="1"/>
    <xf numFmtId="3" fontId="6" fillId="0" borderId="119" xfId="19" quotePrefix="1" applyNumberFormat="1" applyFont="1" applyBorder="1" applyAlignment="1">
      <alignment horizontal="right"/>
    </xf>
    <xf numFmtId="165" fontId="6" fillId="0" borderId="120" xfId="19" applyNumberFormat="1" applyFont="1" applyBorder="1" applyAlignment="1">
      <alignment horizontal="right" vertical="center"/>
    </xf>
    <xf numFmtId="165" fontId="6" fillId="0" borderId="50" xfId="19" applyNumberFormat="1" applyFont="1" applyBorder="1"/>
    <xf numFmtId="165" fontId="6" fillId="0" borderId="49" xfId="19" applyNumberFormat="1" applyFont="1" applyBorder="1" applyAlignment="1">
      <alignment horizontal="right"/>
    </xf>
    <xf numFmtId="164" fontId="6" fillId="3" borderId="121" xfId="19" applyNumberFormat="1" applyFont="1" applyFill="1" applyBorder="1" applyAlignment="1">
      <alignment horizontal="centerContinuous" vertical="center"/>
    </xf>
    <xf numFmtId="164" fontId="6" fillId="3" borderId="122" xfId="19" quotePrefix="1" applyNumberFormat="1" applyFont="1" applyFill="1" applyBorder="1" applyAlignment="1">
      <alignment horizontal="centerContinuous" vertical="center"/>
    </xf>
    <xf numFmtId="164" fontId="6" fillId="3" borderId="123" xfId="19" applyNumberFormat="1" applyFont="1" applyFill="1" applyBorder="1" applyAlignment="1">
      <alignment horizontal="centerContinuous" vertical="center"/>
    </xf>
    <xf numFmtId="164" fontId="6" fillId="3" borderId="86" xfId="19" applyNumberFormat="1" applyFont="1" applyFill="1" applyBorder="1" applyAlignment="1">
      <alignment horizontal="centerContinuous" vertical="center"/>
    </xf>
    <xf numFmtId="165" fontId="10" fillId="0" borderId="124" xfId="19" applyNumberFormat="1" applyFont="1" applyBorder="1"/>
    <xf numFmtId="165" fontId="6" fillId="0" borderId="0" xfId="19" applyNumberFormat="1" applyFont="1"/>
    <xf numFmtId="165" fontId="6" fillId="0" borderId="45" xfId="19" applyNumberFormat="1" applyFont="1" applyBorder="1"/>
    <xf numFmtId="3" fontId="10" fillId="0" borderId="118" xfId="19" applyNumberFormat="1" applyFont="1" applyBorder="1" applyAlignment="1">
      <alignment horizontal="right"/>
    </xf>
    <xf numFmtId="165" fontId="10" fillId="0" borderId="0" xfId="19" applyNumberFormat="1" applyFont="1"/>
    <xf numFmtId="164" fontId="6" fillId="0" borderId="38" xfId="20" applyNumberFormat="1" applyFont="1" applyBorder="1" applyAlignment="1">
      <alignment horizontal="left"/>
    </xf>
    <xf numFmtId="3" fontId="10" fillId="0" borderId="0" xfId="22" applyNumberFormat="1" applyFont="1"/>
    <xf numFmtId="3" fontId="10" fillId="0" borderId="0" xfId="22" applyNumberFormat="1" applyFont="1" applyAlignment="1">
      <alignment horizontal="left"/>
    </xf>
    <xf numFmtId="3" fontId="10" fillId="0" borderId="38" xfId="23" applyNumberFormat="1" applyFont="1" applyBorder="1" applyAlignment="1">
      <alignment wrapText="1"/>
    </xf>
    <xf numFmtId="164" fontId="6" fillId="0" borderId="58" xfId="19" applyNumberFormat="1" applyFont="1" applyBorder="1" applyAlignment="1">
      <alignment horizontal="left"/>
    </xf>
    <xf numFmtId="3" fontId="6" fillId="0" borderId="125" xfId="19" quotePrefix="1" applyNumberFormat="1" applyFont="1" applyBorder="1" applyAlignment="1">
      <alignment horizontal="right"/>
    </xf>
    <xf numFmtId="165" fontId="6" fillId="0" borderId="58" xfId="19" applyNumberFormat="1" applyFont="1" applyBorder="1"/>
    <xf numFmtId="165" fontId="6" fillId="0" borderId="59" xfId="19" applyNumberFormat="1" applyFont="1" applyBorder="1"/>
    <xf numFmtId="164" fontId="6" fillId="0" borderId="0" xfId="19" applyNumberFormat="1" applyFont="1" applyAlignment="1">
      <alignment horizontal="center" vertical="center" wrapText="1"/>
    </xf>
    <xf numFmtId="164" fontId="6" fillId="0" borderId="114" xfId="19" applyNumberFormat="1" applyFont="1" applyBorder="1" applyAlignment="1">
      <alignment horizontal="centerContinuous" vertical="center"/>
    </xf>
    <xf numFmtId="164" fontId="6" fillId="0" borderId="124" xfId="19" applyNumberFormat="1" applyFont="1" applyBorder="1" applyAlignment="1">
      <alignment horizontal="centerContinuous" vertical="center"/>
    </xf>
    <xf numFmtId="164" fontId="6" fillId="0" borderId="101" xfId="19" applyNumberFormat="1" applyFont="1" applyBorder="1" applyAlignment="1">
      <alignment horizontal="center" vertical="center" wrapText="1"/>
    </xf>
    <xf numFmtId="164" fontId="6" fillId="0" borderId="124" xfId="19" applyNumberFormat="1" applyFont="1" applyBorder="1" applyAlignment="1">
      <alignment horizontal="center" vertical="center"/>
    </xf>
    <xf numFmtId="164" fontId="6" fillId="0" borderId="124" xfId="19" applyNumberFormat="1" applyFont="1" applyBorder="1" applyAlignment="1">
      <alignment horizontal="center" vertical="center" wrapText="1"/>
    </xf>
    <xf numFmtId="165" fontId="6" fillId="0" borderId="79" xfId="19" applyNumberFormat="1" applyFont="1" applyBorder="1"/>
    <xf numFmtId="165" fontId="10" fillId="0" borderId="79" xfId="19" applyNumberFormat="1" applyFont="1" applyBorder="1"/>
    <xf numFmtId="3" fontId="6" fillId="0" borderId="126" xfId="19" quotePrefix="1" applyNumberFormat="1" applyFont="1" applyBorder="1" applyAlignment="1">
      <alignment horizontal="right"/>
    </xf>
    <xf numFmtId="3" fontId="6" fillId="0" borderId="117" xfId="19" quotePrefix="1" applyNumberFormat="1" applyFont="1" applyBorder="1" applyAlignment="1">
      <alignment horizontal="right"/>
    </xf>
    <xf numFmtId="164" fontId="6" fillId="0" borderId="0" xfId="19" applyNumberFormat="1" applyFont="1" applyAlignment="1">
      <alignment horizontal="left" indent="2"/>
    </xf>
    <xf numFmtId="165" fontId="6" fillId="0" borderId="75" xfId="19" applyNumberFormat="1" applyFont="1" applyBorder="1"/>
    <xf numFmtId="164" fontId="8" fillId="0" borderId="0" xfId="19" applyNumberFormat="1" applyFont="1" applyAlignment="1">
      <alignment horizontal="left"/>
    </xf>
    <xf numFmtId="164" fontId="5" fillId="0" borderId="0" xfId="19" applyNumberFormat="1" applyFont="1" applyAlignment="1">
      <alignment horizontal="centerContinuous"/>
    </xf>
    <xf numFmtId="164" fontId="4" fillId="0" borderId="0" xfId="19" applyNumberFormat="1" applyFont="1"/>
    <xf numFmtId="165" fontId="1" fillId="0" borderId="0" xfId="19" applyNumberFormat="1"/>
    <xf numFmtId="164" fontId="8" fillId="0" borderId="0" xfId="24" applyNumberFormat="1" applyFont="1" applyAlignment="1">
      <alignment horizontal="left"/>
    </xf>
    <xf numFmtId="164" fontId="8" fillId="0" borderId="0" xfId="19" applyNumberFormat="1" applyFont="1"/>
    <xf numFmtId="164" fontId="5" fillId="0" borderId="0" xfId="19" applyNumberFormat="1" applyFont="1"/>
    <xf numFmtId="37" fontId="5" fillId="0" borderId="0" xfId="19" applyNumberFormat="1" applyFont="1" applyAlignment="1">
      <alignment horizontal="left"/>
    </xf>
    <xf numFmtId="167" fontId="4" fillId="0" borderId="0" xfId="19" applyNumberFormat="1" applyFont="1"/>
    <xf numFmtId="37" fontId="4" fillId="0" borderId="0" xfId="19" applyNumberFormat="1" applyFont="1"/>
    <xf numFmtId="164" fontId="5" fillId="0" borderId="0" xfId="19" applyNumberFormat="1" applyFont="1" applyAlignment="1">
      <alignment horizontal="left"/>
    </xf>
    <xf numFmtId="164" fontId="24" fillId="0" borderId="0" xfId="19" applyNumberFormat="1" applyFont="1" applyAlignment="1">
      <alignment horizontal="left"/>
    </xf>
    <xf numFmtId="164" fontId="3" fillId="0" borderId="0" xfId="19" applyNumberFormat="1" applyFont="1"/>
    <xf numFmtId="37" fontId="3" fillId="0" borderId="0" xfId="19" applyNumberFormat="1" applyFont="1"/>
    <xf numFmtId="167" fontId="3" fillId="0" borderId="0" xfId="19" applyNumberFormat="1" applyFont="1"/>
    <xf numFmtId="164" fontId="27" fillId="0" borderId="0" xfId="19" applyNumberFormat="1" applyFont="1"/>
    <xf numFmtId="3" fontId="3" fillId="0" borderId="0" xfId="22" applyNumberFormat="1" applyFont="1"/>
    <xf numFmtId="3" fontId="3" fillId="0" borderId="0" xfId="22" applyNumberFormat="1" applyFont="1" applyAlignment="1">
      <alignment horizontal="centerContinuous"/>
    </xf>
    <xf numFmtId="3" fontId="10" fillId="0" borderId="138" xfId="22" applyNumberFormat="1" applyFont="1" applyBorder="1" applyAlignment="1">
      <alignment horizontal="right"/>
    </xf>
    <xf numFmtId="3" fontId="6" fillId="0" borderId="43" xfId="22" applyNumberFormat="1" applyFont="1" applyBorder="1" applyAlignment="1">
      <alignment horizontal="right"/>
    </xf>
    <xf numFmtId="3" fontId="6" fillId="0" borderId="133" xfId="22" applyNumberFormat="1" applyFont="1" applyBorder="1" applyAlignment="1">
      <alignment horizontal="right"/>
    </xf>
    <xf numFmtId="3" fontId="10" fillId="0" borderId="146" xfId="22" applyNumberFormat="1" applyFont="1" applyBorder="1" applyAlignment="1">
      <alignment horizontal="right"/>
    </xf>
    <xf numFmtId="3" fontId="6" fillId="0" borderId="115" xfId="22" applyNumberFormat="1" applyFont="1" applyBorder="1" applyAlignment="1">
      <alignment horizontal="right"/>
    </xf>
    <xf numFmtId="3" fontId="6" fillId="0" borderId="55" xfId="22" applyNumberFormat="1" applyFont="1" applyBorder="1"/>
    <xf numFmtId="3" fontId="6" fillId="0" borderId="0" xfId="22" applyNumberFormat="1" applyFont="1"/>
    <xf numFmtId="3" fontId="10" fillId="0" borderId="43" xfId="22" applyNumberFormat="1" applyFont="1" applyBorder="1" applyAlignment="1">
      <alignment horizontal="right"/>
    </xf>
    <xf numFmtId="3" fontId="10" fillId="0" borderId="0" xfId="22" applyNumberFormat="1" applyFont="1" applyAlignment="1">
      <alignment horizontal="right"/>
    </xf>
    <xf numFmtId="3" fontId="10" fillId="0" borderId="0" xfId="22" applyNumberFormat="1" applyFont="1" applyAlignment="1">
      <alignment horizontal="center"/>
    </xf>
    <xf numFmtId="3" fontId="10" fillId="0" borderId="133" xfId="22" applyNumberFormat="1" applyFont="1" applyBorder="1" applyAlignment="1">
      <alignment horizontal="right"/>
    </xf>
    <xf numFmtId="3" fontId="10" fillId="0" borderId="138" xfId="22" applyNumberFormat="1" applyFont="1" applyBorder="1" applyAlignment="1">
      <alignment horizontal="right" wrapText="1"/>
    </xf>
    <xf numFmtId="3" fontId="10" fillId="0" borderId="115" xfId="22" applyNumberFormat="1" applyFont="1" applyBorder="1" applyAlignment="1">
      <alignment horizontal="right"/>
    </xf>
    <xf numFmtId="3" fontId="10" fillId="0" borderId="0" xfId="22" applyNumberFormat="1" applyFont="1" applyAlignment="1">
      <alignment horizontal="left" indent="2"/>
    </xf>
    <xf numFmtId="3" fontId="10" fillId="0" borderId="79" xfId="22" applyNumberFormat="1" applyFont="1" applyBorder="1" applyAlignment="1">
      <alignment horizontal="right"/>
    </xf>
    <xf numFmtId="3" fontId="6" fillId="0" borderId="0" xfId="22" applyNumberFormat="1" applyFont="1" applyAlignment="1">
      <alignment horizontal="left"/>
    </xf>
    <xf numFmtId="3" fontId="6" fillId="0" borderId="138" xfId="22" applyNumberFormat="1" applyFont="1" applyBorder="1" applyAlignment="1">
      <alignment horizontal="right"/>
    </xf>
    <xf numFmtId="3" fontId="6" fillId="0" borderId="146" xfId="22" applyNumberFormat="1" applyFont="1" applyBorder="1" applyAlignment="1">
      <alignment horizontal="right"/>
    </xf>
    <xf numFmtId="3" fontId="6" fillId="0" borderId="79" xfId="22" applyNumberFormat="1" applyFont="1" applyBorder="1" applyAlignment="1">
      <alignment horizontal="right"/>
    </xf>
    <xf numFmtId="3" fontId="6" fillId="0" borderId="43" xfId="22" applyNumberFormat="1" applyFont="1" applyBorder="1"/>
    <xf numFmtId="3" fontId="10" fillId="0" borderId="43" xfId="22" applyNumberFormat="1" applyFont="1" applyBorder="1"/>
    <xf numFmtId="3" fontId="6" fillId="0" borderId="38" xfId="23" applyNumberFormat="1" applyFont="1" applyBorder="1" applyAlignment="1">
      <alignment wrapText="1"/>
    </xf>
    <xf numFmtId="3" fontId="6" fillId="0" borderId="133" xfId="22" applyNumberFormat="1" applyFont="1" applyBorder="1" applyAlignment="1">
      <alignment horizontal="left"/>
    </xf>
    <xf numFmtId="3" fontId="3" fillId="0" borderId="0" xfId="22" applyNumberFormat="1" applyFont="1" applyAlignment="1">
      <alignment horizontal="right"/>
    </xf>
    <xf numFmtId="3" fontId="6" fillId="0" borderId="0" xfId="22" applyNumberFormat="1" applyFont="1" applyAlignment="1">
      <alignment horizontal="right"/>
    </xf>
    <xf numFmtId="3" fontId="6" fillId="0" borderId="68" xfId="22" applyNumberFormat="1" applyFont="1" applyBorder="1" applyAlignment="1">
      <alignment horizontal="left"/>
    </xf>
    <xf numFmtId="3" fontId="6" fillId="0" borderId="147" xfId="22" applyNumberFormat="1" applyFont="1" applyBorder="1" applyAlignment="1">
      <alignment horizontal="right"/>
    </xf>
    <xf numFmtId="3" fontId="6" fillId="0" borderId="148" xfId="22" applyNumberFormat="1" applyFont="1" applyBorder="1" applyAlignment="1">
      <alignment horizontal="right"/>
    </xf>
    <xf numFmtId="3" fontId="6" fillId="0" borderId="149" xfId="22" applyNumberFormat="1" applyFont="1" applyBorder="1" applyAlignment="1">
      <alignment horizontal="right"/>
    </xf>
    <xf numFmtId="3" fontId="6" fillId="0" borderId="150" xfId="22" applyNumberFormat="1" applyFont="1" applyBorder="1" applyAlignment="1">
      <alignment horizontal="right"/>
    </xf>
    <xf numFmtId="3" fontId="6" fillId="0" borderId="151" xfId="22" applyNumberFormat="1" applyFont="1" applyBorder="1" applyAlignment="1">
      <alignment horizontal="right"/>
    </xf>
    <xf numFmtId="3" fontId="6" fillId="0" borderId="148" xfId="22" applyNumberFormat="1" applyFont="1" applyBorder="1"/>
    <xf numFmtId="3" fontId="6" fillId="0" borderId="68" xfId="22" applyNumberFormat="1" applyFont="1" applyBorder="1"/>
    <xf numFmtId="3" fontId="3" fillId="0" borderId="0" xfId="25" applyNumberFormat="1" applyFont="1" applyAlignment="1">
      <alignment horizontal="left"/>
    </xf>
    <xf numFmtId="3" fontId="3" fillId="4" borderId="0" xfId="22" applyNumberFormat="1" applyFont="1" applyFill="1"/>
    <xf numFmtId="3" fontId="3" fillId="0" borderId="0" xfId="26" applyNumberFormat="1" applyFont="1" applyAlignment="1">
      <alignment horizontal="left"/>
    </xf>
    <xf numFmtId="3" fontId="8" fillId="0" borderId="0" xfId="22" applyNumberFormat="1" applyFont="1" applyAlignment="1">
      <alignment horizontal="center"/>
    </xf>
    <xf numFmtId="3" fontId="3" fillId="0" borderId="0" xfId="22" quotePrefix="1" applyNumberFormat="1" applyFont="1" applyAlignment="1">
      <alignment horizontal="left"/>
    </xf>
    <xf numFmtId="3" fontId="8" fillId="0" borderId="0" xfId="22" applyNumberFormat="1" applyFont="1"/>
    <xf numFmtId="3" fontId="29" fillId="0" borderId="0" xfId="27" applyNumberFormat="1" applyFont="1"/>
    <xf numFmtId="0" fontId="29" fillId="0" borderId="0" xfId="27" applyFont="1"/>
    <xf numFmtId="0" fontId="4" fillId="0" borderId="0" xfId="27" applyFont="1" applyAlignment="1">
      <alignment horizontal="left"/>
    </xf>
    <xf numFmtId="3" fontId="29" fillId="0" borderId="0" xfId="27" applyNumberFormat="1" applyFont="1" applyAlignment="1">
      <alignment horizontal="center" vertical="center"/>
    </xf>
    <xf numFmtId="0" fontId="29" fillId="0" borderId="0" xfId="27" applyFont="1" applyAlignment="1">
      <alignment horizontal="center" vertical="center"/>
    </xf>
    <xf numFmtId="3" fontId="30" fillId="0" borderId="0" xfId="27" applyNumberFormat="1" applyFont="1"/>
    <xf numFmtId="3" fontId="5" fillId="0" borderId="0" xfId="27" applyNumberFormat="1" applyFont="1"/>
    <xf numFmtId="0" fontId="5" fillId="0" borderId="0" xfId="27" applyFont="1"/>
    <xf numFmtId="3" fontId="28" fillId="0" borderId="0" xfId="27" applyNumberFormat="1"/>
    <xf numFmtId="3" fontId="5" fillId="0" borderId="160" xfId="27" applyNumberFormat="1" applyFont="1" applyBorder="1"/>
    <xf numFmtId="3" fontId="28" fillId="0" borderId="8" xfId="27" applyNumberFormat="1" applyBorder="1"/>
    <xf numFmtId="3" fontId="30" fillId="0" borderId="160" xfId="27" applyNumberFormat="1" applyFont="1" applyBorder="1"/>
    <xf numFmtId="3" fontId="30" fillId="0" borderId="161" xfId="27" applyNumberFormat="1" applyFont="1" applyBorder="1"/>
    <xf numFmtId="0" fontId="4" fillId="0" borderId="0" xfId="27" applyFont="1"/>
    <xf numFmtId="3" fontId="28" fillId="0" borderId="162" xfId="27" applyNumberFormat="1" applyBorder="1"/>
    <xf numFmtId="3" fontId="4" fillId="0" borderId="163" xfId="27" applyNumberFormat="1" applyFont="1" applyBorder="1"/>
    <xf numFmtId="3" fontId="31" fillId="0" borderId="164" xfId="27" applyNumberFormat="1" applyFont="1" applyBorder="1"/>
    <xf numFmtId="3" fontId="31" fillId="0" borderId="162" xfId="27" applyNumberFormat="1" applyFont="1" applyBorder="1"/>
    <xf numFmtId="3" fontId="5" fillId="0" borderId="162" xfId="27" applyNumberFormat="1" applyFont="1" applyBorder="1"/>
    <xf numFmtId="3" fontId="28" fillId="0" borderId="163" xfId="27" applyNumberFormat="1" applyBorder="1"/>
    <xf numFmtId="3" fontId="30" fillId="0" borderId="162" xfId="27" applyNumberFormat="1" applyFont="1" applyBorder="1"/>
    <xf numFmtId="3" fontId="30" fillId="5" borderId="164" xfId="27" applyNumberFormat="1" applyFont="1" applyFill="1" applyBorder="1"/>
    <xf numFmtId="3" fontId="30" fillId="0" borderId="164" xfId="27" applyNumberFormat="1" applyFont="1" applyBorder="1"/>
    <xf numFmtId="0" fontId="6" fillId="0" borderId="162" xfId="27" applyFont="1" applyBorder="1"/>
    <xf numFmtId="0" fontId="4" fillId="0" borderId="163" xfId="27" applyFont="1" applyBorder="1"/>
    <xf numFmtId="3" fontId="28" fillId="0" borderId="164" xfId="27" applyNumberFormat="1" applyBorder="1"/>
    <xf numFmtId="3" fontId="28" fillId="5" borderId="164" xfId="27" applyNumberFormat="1" applyFill="1" applyBorder="1"/>
    <xf numFmtId="3" fontId="28" fillId="5" borderId="162" xfId="27" applyNumberFormat="1" applyFill="1" applyBorder="1"/>
    <xf numFmtId="0" fontId="5" fillId="0" borderId="162" xfId="27" applyFont="1" applyBorder="1" applyAlignment="1">
      <alignment horizontal="left"/>
    </xf>
    <xf numFmtId="0" fontId="6" fillId="0" borderId="165" xfId="27" applyFont="1" applyBorder="1" applyAlignment="1">
      <alignment horizontal="right"/>
    </xf>
    <xf numFmtId="3" fontId="32" fillId="0" borderId="164" xfId="27" applyNumberFormat="1" applyFont="1" applyBorder="1"/>
    <xf numFmtId="0" fontId="6" fillId="0" borderId="162" xfId="27" applyFont="1" applyBorder="1" applyAlignment="1">
      <alignment horizontal="left" indent="1"/>
    </xf>
    <xf numFmtId="0" fontId="6" fillId="0" borderId="163" xfId="27" applyFont="1" applyBorder="1"/>
    <xf numFmtId="3" fontId="33" fillId="5" borderId="164" xfId="27" applyNumberFormat="1" applyFont="1" applyFill="1" applyBorder="1"/>
    <xf numFmtId="3" fontId="34" fillId="5" borderId="164" xfId="27" applyNumberFormat="1" applyFont="1" applyFill="1" applyBorder="1"/>
    <xf numFmtId="1" fontId="6" fillId="0" borderId="165" xfId="27" applyNumberFormat="1" applyFont="1" applyBorder="1" applyAlignment="1">
      <alignment horizontal="right"/>
    </xf>
    <xf numFmtId="0" fontId="6" fillId="0" borderId="163" xfId="27" applyFont="1" applyBorder="1" applyAlignment="1">
      <alignment horizontal="right"/>
    </xf>
    <xf numFmtId="0" fontId="6" fillId="0" borderId="162" xfId="27" applyFont="1" applyBorder="1" applyAlignment="1">
      <alignment vertical="center"/>
    </xf>
    <xf numFmtId="3" fontId="32" fillId="5" borderId="164" xfId="27" applyNumberFormat="1" applyFont="1" applyFill="1" applyBorder="1"/>
    <xf numFmtId="3" fontId="31" fillId="5" borderId="164" xfId="27" applyNumberFormat="1" applyFont="1" applyFill="1" applyBorder="1"/>
    <xf numFmtId="0" fontId="5" fillId="0" borderId="162" xfId="27" applyFont="1" applyBorder="1" applyAlignment="1">
      <alignment vertical="center"/>
    </xf>
    <xf numFmtId="0" fontId="5" fillId="0" borderId="163" xfId="27" applyFont="1" applyBorder="1"/>
    <xf numFmtId="0" fontId="4" fillId="0" borderId="162" xfId="27" applyFont="1" applyBorder="1" applyAlignment="1">
      <alignment horizontal="left" indent="1"/>
    </xf>
    <xf numFmtId="0" fontId="5" fillId="0" borderId="162" xfId="27" applyFont="1" applyBorder="1"/>
    <xf numFmtId="0" fontId="6" fillId="0" borderId="166" xfId="27" applyFont="1" applyBorder="1" applyAlignment="1">
      <alignment horizontal="left" indent="1"/>
    </xf>
    <xf numFmtId="0" fontId="4" fillId="0" borderId="167" xfId="27" applyFont="1" applyBorder="1"/>
    <xf numFmtId="3" fontId="28" fillId="0" borderId="17" xfId="27" applyNumberFormat="1" applyBorder="1"/>
    <xf numFmtId="3" fontId="28" fillId="0" borderId="166" xfId="27" applyNumberFormat="1" applyBorder="1"/>
    <xf numFmtId="0" fontId="6" fillId="0" borderId="68" xfId="27" applyFont="1" applyBorder="1"/>
    <xf numFmtId="3" fontId="35" fillId="0" borderId="148" xfId="27" applyNumberFormat="1" applyFont="1" applyBorder="1"/>
    <xf numFmtId="3" fontId="35" fillId="0" borderId="70" xfId="27" applyNumberFormat="1" applyFont="1" applyBorder="1"/>
    <xf numFmtId="0" fontId="36" fillId="0" borderId="0" xfId="29" applyFont="1"/>
    <xf numFmtId="0" fontId="8" fillId="0" borderId="0" xfId="27" applyFont="1"/>
    <xf numFmtId="3" fontId="37" fillId="0" borderId="0" xfId="27" applyNumberFormat="1" applyFont="1"/>
    <xf numFmtId="3" fontId="35" fillId="0" borderId="0" xfId="27" applyNumberFormat="1" applyFont="1"/>
    <xf numFmtId="0" fontId="38" fillId="0" borderId="0" xfId="29" applyFont="1"/>
    <xf numFmtId="168" fontId="36" fillId="0" borderId="0" xfId="27" applyNumberFormat="1" applyFont="1"/>
    <xf numFmtId="1" fontId="38" fillId="0" borderId="0" xfId="29" applyNumberFormat="1" applyFont="1"/>
    <xf numFmtId="3" fontId="40" fillId="0" borderId="0" xfId="27" applyNumberFormat="1" applyFont="1"/>
    <xf numFmtId="0" fontId="16" fillId="0" borderId="0" xfId="27" applyFont="1"/>
    <xf numFmtId="3" fontId="41" fillId="0" borderId="0" xfId="27" applyNumberFormat="1" applyFont="1"/>
    <xf numFmtId="3" fontId="16" fillId="0" borderId="0" xfId="27" applyNumberFormat="1" applyFont="1"/>
    <xf numFmtId="3" fontId="2" fillId="0" borderId="0" xfId="27" applyNumberFormat="1" applyFont="1"/>
    <xf numFmtId="3" fontId="4" fillId="0" borderId="0" xfId="27" applyNumberFormat="1" applyFont="1"/>
    <xf numFmtId="164" fontId="17" fillId="0" borderId="0" xfId="30" applyFont="1" applyAlignment="1">
      <alignment horizontal="centerContinuous"/>
    </xf>
    <xf numFmtId="164" fontId="7" fillId="0" borderId="0" xfId="30" applyFont="1"/>
    <xf numFmtId="164" fontId="17" fillId="6" borderId="0" xfId="30" applyFont="1" applyFill="1" applyAlignment="1">
      <alignment horizontal="center"/>
    </xf>
    <xf numFmtId="164" fontId="4" fillId="0" borderId="0" xfId="30" applyFont="1" applyAlignment="1">
      <alignment horizontal="centerContinuous"/>
    </xf>
    <xf numFmtId="164" fontId="7" fillId="0" borderId="114" xfId="30" applyFont="1" applyBorder="1"/>
    <xf numFmtId="164" fontId="7" fillId="0" borderId="79" xfId="30" applyFont="1" applyBorder="1"/>
    <xf numFmtId="164" fontId="5" fillId="0" borderId="0" xfId="30" applyFont="1" applyAlignment="1">
      <alignment horizontal="center"/>
    </xf>
    <xf numFmtId="164" fontId="17" fillId="0" borderId="114" xfId="30" applyFont="1" applyBorder="1"/>
    <xf numFmtId="164" fontId="17" fillId="0" borderId="79" xfId="30" applyFont="1" applyBorder="1"/>
    <xf numFmtId="164" fontId="17" fillId="0" borderId="0" xfId="30" applyFont="1"/>
    <xf numFmtId="164" fontId="4" fillId="0" borderId="0" xfId="30" applyFont="1"/>
    <xf numFmtId="164" fontId="5" fillId="0" borderId="0" xfId="30" applyFont="1" applyAlignment="1">
      <alignment horizontal="left"/>
    </xf>
    <xf numFmtId="164" fontId="4" fillId="0" borderId="0" xfId="30" applyFont="1" applyAlignment="1">
      <alignment horizontal="left"/>
    </xf>
    <xf numFmtId="2" fontId="7" fillId="0" borderId="79" xfId="30" applyNumberFormat="1" applyFont="1" applyBorder="1"/>
    <xf numFmtId="164" fontId="5" fillId="0" borderId="133" xfId="30" applyFont="1" applyBorder="1" applyAlignment="1">
      <alignment horizontal="left"/>
    </xf>
    <xf numFmtId="164" fontId="7" fillId="0" borderId="42" xfId="30" applyFont="1" applyBorder="1"/>
    <xf numFmtId="164" fontId="7" fillId="0" borderId="170" xfId="30" applyFont="1" applyBorder="1"/>
    <xf numFmtId="164" fontId="5" fillId="0" borderId="0" xfId="30" applyFont="1"/>
    <xf numFmtId="164" fontId="17" fillId="0" borderId="171" xfId="30" applyFont="1" applyBorder="1"/>
    <xf numFmtId="164" fontId="7" fillId="0" borderId="171" xfId="30" applyFont="1" applyBorder="1"/>
    <xf numFmtId="164" fontId="17" fillId="0" borderId="42" xfId="30" applyFont="1" applyBorder="1"/>
    <xf numFmtId="164" fontId="4" fillId="0" borderId="133" xfId="30" applyFont="1" applyBorder="1" applyAlignment="1">
      <alignment horizontal="left"/>
    </xf>
    <xf numFmtId="164" fontId="5" fillId="0" borderId="133" xfId="30" applyFont="1" applyBorder="1"/>
    <xf numFmtId="2" fontId="7" fillId="0" borderId="42" xfId="30" applyNumberFormat="1" applyFont="1" applyBorder="1"/>
    <xf numFmtId="164" fontId="17" fillId="0" borderId="172" xfId="30" applyFont="1" applyBorder="1"/>
    <xf numFmtId="164" fontId="7" fillId="0" borderId="173" xfId="30" applyFont="1" applyBorder="1"/>
    <xf numFmtId="164" fontId="7" fillId="0" borderId="174" xfId="30" applyFont="1" applyBorder="1"/>
    <xf numFmtId="164" fontId="7" fillId="0" borderId="175" xfId="30" applyFont="1" applyBorder="1"/>
    <xf numFmtId="164" fontId="7" fillId="0" borderId="176" xfId="30" applyFont="1" applyBorder="1"/>
    <xf numFmtId="164" fontId="7" fillId="0" borderId="177" xfId="30" applyFont="1" applyBorder="1"/>
    <xf numFmtId="2" fontId="7" fillId="0" borderId="177" xfId="30" applyNumberFormat="1" applyFont="1" applyBorder="1"/>
    <xf numFmtId="164" fontId="7" fillId="0" borderId="178" xfId="30" applyFont="1" applyBorder="1"/>
    <xf numFmtId="164" fontId="7" fillId="0" borderId="179" xfId="30" applyFont="1" applyBorder="1"/>
    <xf numFmtId="164" fontId="7" fillId="0" borderId="180" xfId="30" applyFont="1" applyBorder="1"/>
    <xf numFmtId="164" fontId="17" fillId="0" borderId="180" xfId="30" applyFont="1" applyBorder="1"/>
    <xf numFmtId="2" fontId="17" fillId="0" borderId="180" xfId="30" applyNumberFormat="1" applyFont="1" applyBorder="1"/>
    <xf numFmtId="2" fontId="17" fillId="0" borderId="179" xfId="30" applyNumberFormat="1" applyFont="1" applyBorder="1"/>
    <xf numFmtId="164" fontId="17" fillId="0" borderId="179" xfId="30" applyFont="1" applyBorder="1"/>
    <xf numFmtId="2" fontId="7" fillId="0" borderId="114" xfId="30" applyNumberFormat="1" applyFont="1" applyBorder="1"/>
    <xf numFmtId="164" fontId="17" fillId="0" borderId="174" xfId="30" applyFont="1" applyBorder="1"/>
    <xf numFmtId="164" fontId="4" fillId="0" borderId="0" xfId="30" applyFont="1" applyAlignment="1">
      <alignment horizontal="left" indent="1"/>
    </xf>
    <xf numFmtId="2" fontId="14" fillId="0" borderId="138" xfId="30" applyNumberFormat="1" applyFont="1" applyBorder="1"/>
    <xf numFmtId="2" fontId="14" fillId="0" borderId="174" xfId="30" applyNumberFormat="1" applyFont="1" applyBorder="1"/>
    <xf numFmtId="164" fontId="4" fillId="0" borderId="68" xfId="30" applyFont="1" applyBorder="1" applyAlignment="1">
      <alignment horizontal="left"/>
    </xf>
    <xf numFmtId="164" fontId="7" fillId="0" borderId="181" xfId="30" applyFont="1" applyBorder="1"/>
    <xf numFmtId="164" fontId="7" fillId="0" borderId="70" xfId="30" applyFont="1" applyBorder="1"/>
    <xf numFmtId="164" fontId="17" fillId="0" borderId="0" xfId="30" applyFont="1" applyAlignment="1">
      <alignment horizontal="left"/>
    </xf>
    <xf numFmtId="164" fontId="14" fillId="0" borderId="0" xfId="30" applyFont="1"/>
    <xf numFmtId="164" fontId="1" fillId="0" borderId="0" xfId="30"/>
    <xf numFmtId="164" fontId="42" fillId="0" borderId="0" xfId="30" applyFont="1"/>
    <xf numFmtId="164" fontId="5" fillId="3" borderId="145" xfId="30" applyFont="1" applyFill="1" applyBorder="1" applyAlignment="1">
      <alignment horizontal="centerContinuous"/>
    </xf>
    <xf numFmtId="164" fontId="5" fillId="3" borderId="145" xfId="30" applyFont="1" applyFill="1" applyBorder="1" applyAlignment="1">
      <alignment horizontal="center" vertical="center"/>
    </xf>
    <xf numFmtId="3" fontId="5" fillId="3" borderId="157" xfId="27" applyNumberFormat="1" applyFont="1" applyFill="1" applyBorder="1" applyAlignment="1">
      <alignment horizontal="center" vertical="center"/>
    </xf>
    <xf numFmtId="3" fontId="5" fillId="3" borderId="158" xfId="27" applyNumberFormat="1" applyFont="1" applyFill="1" applyBorder="1" applyAlignment="1">
      <alignment horizontal="center" vertical="center"/>
    </xf>
    <xf numFmtId="3" fontId="5" fillId="3" borderId="155" xfId="27" applyNumberFormat="1" applyFont="1" applyFill="1" applyBorder="1" applyAlignment="1">
      <alignment horizontal="center" vertical="center"/>
    </xf>
    <xf numFmtId="3" fontId="5" fillId="3" borderId="159" xfId="27" applyNumberFormat="1" applyFont="1" applyFill="1" applyBorder="1" applyAlignment="1">
      <alignment horizontal="center" vertical="center"/>
    </xf>
    <xf numFmtId="164" fontId="10" fillId="0" borderId="188" xfId="5" applyNumberFormat="1" applyFont="1" applyBorder="1" applyAlignment="1">
      <alignment horizontal="center" vertical="center" wrapText="1"/>
    </xf>
    <xf numFmtId="3" fontId="10" fillId="0" borderId="81" xfId="5" quotePrefix="1" applyNumberFormat="1" applyFont="1" applyBorder="1"/>
    <xf numFmtId="3" fontId="5" fillId="0" borderId="81" xfId="5" quotePrefix="1" applyNumberFormat="1" applyFont="1" applyBorder="1"/>
    <xf numFmtId="3" fontId="20" fillId="0" borderId="180" xfId="2" applyNumberFormat="1" applyFont="1" applyBorder="1"/>
    <xf numFmtId="3" fontId="6" fillId="0" borderId="180" xfId="2" applyNumberFormat="1" applyFont="1" applyBorder="1"/>
    <xf numFmtId="3" fontId="10" fillId="0" borderId="180" xfId="2" applyNumberFormat="1" applyFont="1" applyBorder="1"/>
    <xf numFmtId="164" fontId="6" fillId="0" borderId="187" xfId="5" applyNumberFormat="1" applyFont="1" applyBorder="1" applyAlignment="1">
      <alignment horizontal="center" vertical="center" wrapText="1"/>
    </xf>
    <xf numFmtId="164" fontId="6" fillId="0" borderId="180" xfId="5" applyNumberFormat="1" applyFont="1" applyBorder="1" applyAlignment="1">
      <alignment horizontal="center" vertical="center" wrapText="1"/>
    </xf>
    <xf numFmtId="3" fontId="6" fillId="0" borderId="81" xfId="5" applyNumberFormat="1" applyFont="1" applyBorder="1"/>
    <xf numFmtId="3" fontId="6" fillId="0" borderId="189" xfId="5" applyNumberFormat="1" applyFont="1" applyBorder="1"/>
    <xf numFmtId="3" fontId="10" fillId="0" borderId="189" xfId="2" applyNumberFormat="1" applyFont="1" applyBorder="1"/>
    <xf numFmtId="3" fontId="6" fillId="0" borderId="156" xfId="2" applyNumberFormat="1" applyFont="1" applyBorder="1"/>
    <xf numFmtId="164" fontId="19" fillId="0" borderId="0" xfId="5" applyNumberFormat="1" applyFont="1" applyBorder="1"/>
    <xf numFmtId="164" fontId="21" fillId="0" borderId="0" xfId="5" applyNumberFormat="1" applyFont="1" applyBorder="1"/>
    <xf numFmtId="164" fontId="4" fillId="0" borderId="0" xfId="5" applyNumberFormat="1" applyFont="1"/>
    <xf numFmtId="3" fontId="30" fillId="0" borderId="190" xfId="27" applyNumberFormat="1" applyFont="1" applyBorder="1"/>
    <xf numFmtId="3" fontId="10" fillId="0" borderId="190" xfId="27" applyNumberFormat="1" applyFont="1" applyBorder="1"/>
    <xf numFmtId="3" fontId="10" fillId="0" borderId="191" xfId="27" applyNumberFormat="1" applyFont="1" applyBorder="1"/>
    <xf numFmtId="164" fontId="5" fillId="3" borderId="0" xfId="30" applyFont="1" applyFill="1" applyAlignment="1">
      <alignment horizontal="center" vertical="center" wrapText="1"/>
    </xf>
    <xf numFmtId="164" fontId="5" fillId="3" borderId="169" xfId="30" applyFont="1" applyFill="1" applyBorder="1" applyAlignment="1">
      <alignment horizontal="center" vertical="center" wrapText="1"/>
    </xf>
    <xf numFmtId="164" fontId="5" fillId="0" borderId="0" xfId="30" applyFont="1" applyAlignment="1">
      <alignment horizontal="center" vertical="center" wrapText="1"/>
    </xf>
    <xf numFmtId="164" fontId="5" fillId="0" borderId="58" xfId="30" quotePrefix="1" applyFont="1" applyBorder="1" applyAlignment="1">
      <alignment horizontal="center" vertical="center" wrapText="1"/>
    </xf>
    <xf numFmtId="164" fontId="5" fillId="3" borderId="182" xfId="30" applyFont="1" applyFill="1" applyBorder="1" applyAlignment="1">
      <alignment horizontal="center"/>
    </xf>
    <xf numFmtId="164" fontId="5" fillId="3" borderId="183" xfId="30" applyFont="1" applyFill="1" applyBorder="1" applyAlignment="1">
      <alignment horizontal="center"/>
    </xf>
    <xf numFmtId="164" fontId="5" fillId="3" borderId="186" xfId="30" applyFont="1" applyFill="1" applyBorder="1" applyAlignment="1">
      <alignment horizontal="center"/>
    </xf>
    <xf numFmtId="164" fontId="5" fillId="3" borderId="168" xfId="30" applyFont="1" applyFill="1" applyBorder="1" applyAlignment="1">
      <alignment horizontal="center"/>
    </xf>
    <xf numFmtId="164" fontId="5" fillId="3" borderId="184" xfId="30" applyFont="1" applyFill="1" applyBorder="1" applyAlignment="1">
      <alignment horizontal="center" wrapText="1"/>
    </xf>
    <xf numFmtId="164" fontId="5" fillId="3" borderId="185" xfId="30" applyFont="1" applyFill="1" applyBorder="1" applyAlignment="1">
      <alignment horizontal="center" wrapText="1"/>
    </xf>
    <xf numFmtId="0" fontId="39" fillId="0" borderId="0" xfId="29" applyFont="1" applyAlignment="1">
      <alignment vertical="center" wrapText="1"/>
    </xf>
    <xf numFmtId="0" fontId="4" fillId="0" borderId="0" xfId="27" applyFont="1" applyAlignment="1">
      <alignment horizontal="center"/>
    </xf>
    <xf numFmtId="0" fontId="38" fillId="0" borderId="0" xfId="27" applyFont="1" applyAlignment="1">
      <alignment vertical="center" wrapText="1"/>
    </xf>
    <xf numFmtId="0" fontId="39" fillId="0" borderId="0" xfId="0" applyFont="1" applyAlignment="1">
      <alignment vertical="center" wrapText="1"/>
    </xf>
    <xf numFmtId="0" fontId="4" fillId="3" borderId="153" xfId="27" applyFont="1" applyFill="1" applyBorder="1" applyAlignment="1">
      <alignment vertical="center" wrapText="1"/>
    </xf>
    <xf numFmtId="0" fontId="4" fillId="3" borderId="152" xfId="27" applyFont="1" applyFill="1" applyBorder="1" applyAlignment="1">
      <alignment vertical="center" wrapText="1"/>
    </xf>
    <xf numFmtId="0" fontId="11" fillId="3" borderId="156" xfId="29" applyFill="1" applyBorder="1" applyAlignment="1">
      <alignment vertical="center" wrapText="1"/>
    </xf>
    <xf numFmtId="0" fontId="11" fillId="3" borderId="155" xfId="29" applyFill="1" applyBorder="1" applyAlignment="1">
      <alignment vertical="center" wrapText="1"/>
    </xf>
    <xf numFmtId="3" fontId="5" fillId="3" borderId="132" xfId="27" applyNumberFormat="1" applyFont="1" applyFill="1" applyBorder="1" applyAlignment="1">
      <alignment horizontal="center" vertical="center"/>
    </xf>
    <xf numFmtId="3" fontId="5" fillId="3" borderId="154" xfId="27" applyNumberFormat="1" applyFont="1" applyFill="1" applyBorder="1" applyAlignment="1">
      <alignment horizontal="center" vertical="center"/>
    </xf>
    <xf numFmtId="164" fontId="2" fillId="0" borderId="0" xfId="1" applyNumberFormat="1" applyFont="1" applyAlignment="1">
      <alignment horizontal="left"/>
    </xf>
    <xf numFmtId="164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quotePrefix="1" applyFont="1" applyAlignment="1">
      <alignment horizontal="center"/>
    </xf>
    <xf numFmtId="164" fontId="6" fillId="2" borderId="1" xfId="1" applyNumberFormat="1" applyFont="1" applyFill="1" applyBorder="1" applyAlignment="1">
      <alignment horizontal="center" vertical="center"/>
    </xf>
    <xf numFmtId="164" fontId="6" fillId="2" borderId="6" xfId="1" applyNumberFormat="1" applyFont="1" applyFill="1" applyBorder="1" applyAlignment="1">
      <alignment horizontal="center" vertical="center"/>
    </xf>
    <xf numFmtId="164" fontId="6" fillId="2" borderId="24" xfId="1" applyNumberFormat="1" applyFont="1" applyFill="1" applyBorder="1" applyAlignment="1">
      <alignment horizontal="center" vertical="center"/>
    </xf>
    <xf numFmtId="164" fontId="6" fillId="2" borderId="2" xfId="1" applyNumberFormat="1" applyFont="1" applyFill="1" applyBorder="1" applyAlignment="1">
      <alignment horizontal="center" vertical="center"/>
    </xf>
    <xf numFmtId="164" fontId="6" fillId="2" borderId="3" xfId="1" applyNumberFormat="1" applyFont="1" applyFill="1" applyBorder="1" applyAlignment="1">
      <alignment horizontal="center" vertical="center"/>
    </xf>
    <xf numFmtId="164" fontId="6" fillId="2" borderId="7" xfId="1" applyNumberFormat="1" applyFont="1" applyFill="1" applyBorder="1" applyAlignment="1">
      <alignment horizontal="center" vertical="center"/>
    </xf>
    <xf numFmtId="164" fontId="6" fillId="2" borderId="8" xfId="1" applyNumberFormat="1" applyFont="1" applyFill="1" applyBorder="1" applyAlignment="1">
      <alignment horizontal="center" vertical="center"/>
    </xf>
    <xf numFmtId="164" fontId="6" fillId="2" borderId="9" xfId="1" applyNumberFormat="1" applyFont="1" applyFill="1" applyBorder="1" applyAlignment="1">
      <alignment horizontal="center" vertical="center"/>
    </xf>
    <xf numFmtId="164" fontId="6" fillId="2" borderId="4" xfId="1" applyNumberFormat="1" applyFont="1" applyFill="1" applyBorder="1" applyAlignment="1">
      <alignment horizontal="center"/>
    </xf>
    <xf numFmtId="164" fontId="6" fillId="2" borderId="5" xfId="1" applyNumberFormat="1" applyFont="1" applyFill="1" applyBorder="1" applyAlignment="1">
      <alignment horizontal="center"/>
    </xf>
    <xf numFmtId="164" fontId="6" fillId="2" borderId="10" xfId="1" applyNumberFormat="1" applyFont="1" applyFill="1" applyBorder="1" applyAlignment="1">
      <alignment horizontal="center"/>
    </xf>
    <xf numFmtId="164" fontId="6" fillId="2" borderId="11" xfId="1" applyNumberFormat="1" applyFont="1" applyFill="1" applyBorder="1" applyAlignment="1">
      <alignment horizontal="center"/>
    </xf>
    <xf numFmtId="164" fontId="6" fillId="2" borderId="12" xfId="1" applyNumberFormat="1" applyFont="1" applyFill="1" applyBorder="1" applyAlignment="1">
      <alignment horizontal="center"/>
    </xf>
    <xf numFmtId="164" fontId="6" fillId="2" borderId="13" xfId="1" applyNumberFormat="1" applyFont="1" applyFill="1" applyBorder="1" applyAlignment="1">
      <alignment horizontal="center"/>
    </xf>
    <xf numFmtId="164" fontId="6" fillId="2" borderId="14" xfId="1" applyNumberFormat="1" applyFont="1" applyFill="1" applyBorder="1" applyAlignment="1">
      <alignment horizontal="center"/>
    </xf>
    <xf numFmtId="164" fontId="6" fillId="2" borderId="15" xfId="1" applyNumberFormat="1" applyFont="1" applyFill="1" applyBorder="1" applyAlignment="1">
      <alignment horizontal="center" vertical="center"/>
    </xf>
    <xf numFmtId="164" fontId="6" fillId="2" borderId="16" xfId="1" applyNumberFormat="1" applyFont="1" applyFill="1" applyBorder="1" applyAlignment="1">
      <alignment horizontal="center" vertical="center"/>
    </xf>
    <xf numFmtId="164" fontId="6" fillId="2" borderId="17" xfId="1" applyNumberFormat="1" applyFont="1" applyFill="1" applyBorder="1" applyAlignment="1">
      <alignment horizontal="center" vertical="center" wrapText="1"/>
    </xf>
    <xf numFmtId="164" fontId="6" fillId="2" borderId="27" xfId="1" applyNumberFormat="1" applyFont="1" applyFill="1" applyBorder="1" applyAlignment="1">
      <alignment horizontal="center" vertical="center" wrapText="1"/>
    </xf>
    <xf numFmtId="164" fontId="6" fillId="2" borderId="23" xfId="1" applyNumberFormat="1" applyFont="1" applyFill="1" applyBorder="1" applyAlignment="1">
      <alignment horizontal="center" vertical="center" wrapText="1"/>
    </xf>
    <xf numFmtId="164" fontId="6" fillId="2" borderId="32" xfId="1" applyNumberFormat="1" applyFont="1" applyFill="1" applyBorder="1" applyAlignment="1">
      <alignment horizontal="center" vertical="center" wrapText="1"/>
    </xf>
    <xf numFmtId="164" fontId="6" fillId="2" borderId="18" xfId="1" applyNumberFormat="1" applyFont="1" applyFill="1" applyBorder="1" applyAlignment="1">
      <alignment horizontal="center" vertical="center" wrapText="1"/>
    </xf>
    <xf numFmtId="164" fontId="6" fillId="2" borderId="24" xfId="1" applyNumberFormat="1" applyFont="1" applyFill="1" applyBorder="1" applyAlignment="1">
      <alignment horizontal="center" vertical="center" wrapText="1"/>
    </xf>
    <xf numFmtId="164" fontId="6" fillId="2" borderId="19" xfId="1" applyNumberFormat="1" applyFont="1" applyFill="1" applyBorder="1" applyAlignment="1">
      <alignment horizontal="center"/>
    </xf>
    <xf numFmtId="164" fontId="6" fillId="2" borderId="20" xfId="1" applyNumberFormat="1" applyFont="1" applyFill="1" applyBorder="1" applyAlignment="1">
      <alignment horizontal="center" vertical="center" wrapText="1"/>
    </xf>
    <xf numFmtId="164" fontId="6" fillId="2" borderId="29" xfId="1" applyNumberFormat="1" applyFont="1" applyFill="1" applyBorder="1" applyAlignment="1">
      <alignment horizontal="center" vertical="center" wrapText="1"/>
    </xf>
    <xf numFmtId="164" fontId="6" fillId="2" borderId="21" xfId="1" applyNumberFormat="1" applyFont="1" applyFill="1" applyBorder="1" applyAlignment="1">
      <alignment horizontal="center" vertical="center" wrapText="1"/>
    </xf>
    <xf numFmtId="164" fontId="6" fillId="2" borderId="30" xfId="1" applyNumberFormat="1" applyFont="1" applyFill="1" applyBorder="1" applyAlignment="1">
      <alignment horizontal="center" vertical="center" wrapText="1"/>
    </xf>
    <xf numFmtId="0" fontId="7" fillId="2" borderId="16" xfId="2" applyFill="1" applyBorder="1"/>
    <xf numFmtId="164" fontId="6" fillId="2" borderId="22" xfId="1" applyNumberFormat="1" applyFont="1" applyFill="1" applyBorder="1" applyAlignment="1">
      <alignment horizontal="center" vertical="center" wrapText="1"/>
    </xf>
    <xf numFmtId="164" fontId="2" fillId="0" borderId="0" xfId="4" applyNumberFormat="1" applyFont="1" applyAlignment="1" applyProtection="1">
      <alignment horizontal="left"/>
      <protection locked="0"/>
    </xf>
    <xf numFmtId="164" fontId="3" fillId="0" borderId="0" xfId="4" applyNumberFormat="1" applyFont="1" applyAlignment="1" applyProtection="1">
      <alignment horizontal="center"/>
      <protection locked="0"/>
    </xf>
    <xf numFmtId="164" fontId="3" fillId="0" borderId="0" xfId="4" applyNumberFormat="1" applyFont="1" applyAlignment="1">
      <alignment horizontal="center"/>
    </xf>
    <xf numFmtId="164" fontId="6" fillId="3" borderId="54" xfId="4" applyNumberFormat="1" applyFont="1" applyFill="1" applyBorder="1" applyAlignment="1">
      <alignment horizontal="center" vertical="center" wrapText="1"/>
    </xf>
    <xf numFmtId="164" fontId="6" fillId="3" borderId="45" xfId="4" applyNumberFormat="1" applyFont="1" applyFill="1" applyBorder="1" applyAlignment="1">
      <alignment horizontal="center" vertical="center" wrapText="1"/>
    </xf>
    <xf numFmtId="164" fontId="6" fillId="3" borderId="57" xfId="4" applyNumberFormat="1" applyFont="1" applyFill="1" applyBorder="1" applyAlignment="1">
      <alignment horizontal="center" vertical="center" wrapText="1"/>
    </xf>
    <xf numFmtId="1" fontId="6" fillId="3" borderId="55" xfId="4" applyNumberFormat="1" applyFont="1" applyFill="1" applyBorder="1" applyAlignment="1">
      <alignment horizontal="center" vertical="center" wrapText="1"/>
    </xf>
    <xf numFmtId="1" fontId="6" fillId="3" borderId="43" xfId="4" applyNumberFormat="1" applyFont="1" applyFill="1" applyBorder="1" applyAlignment="1">
      <alignment horizontal="center" vertical="center" wrapText="1"/>
    </xf>
    <xf numFmtId="1" fontId="6" fillId="3" borderId="27" xfId="4" applyNumberFormat="1" applyFont="1" applyFill="1" applyBorder="1" applyAlignment="1">
      <alignment horizontal="center" vertical="center" wrapText="1"/>
    </xf>
    <xf numFmtId="1" fontId="11" fillId="3" borderId="56" xfId="4" applyNumberFormat="1" applyFont="1" applyFill="1" applyBorder="1" applyAlignment="1">
      <alignment horizontal="center" vertical="center"/>
    </xf>
    <xf numFmtId="1" fontId="11" fillId="3" borderId="5" xfId="4" applyNumberFormat="1" applyFont="1" applyFill="1" applyBorder="1" applyAlignment="1">
      <alignment horizontal="center" vertical="center"/>
    </xf>
    <xf numFmtId="1" fontId="6" fillId="3" borderId="22" xfId="4" applyNumberFormat="1" applyFont="1" applyFill="1" applyBorder="1" applyAlignment="1">
      <alignment horizontal="center" vertical="center" wrapText="1"/>
    </xf>
    <xf numFmtId="165" fontId="6" fillId="3" borderId="23" xfId="4" applyNumberFormat="1" applyFont="1" applyFill="1" applyBorder="1" applyAlignment="1">
      <alignment horizontal="center" vertical="center"/>
    </xf>
    <xf numFmtId="165" fontId="6" fillId="3" borderId="32" xfId="4" applyNumberFormat="1" applyFont="1" applyFill="1" applyBorder="1" applyAlignment="1">
      <alignment horizontal="center" vertical="center"/>
    </xf>
    <xf numFmtId="164" fontId="8" fillId="0" borderId="0" xfId="4" quotePrefix="1" applyNumberFormat="1" applyFont="1" applyAlignment="1">
      <alignment horizontal="left"/>
    </xf>
    <xf numFmtId="164" fontId="2" fillId="0" borderId="0" xfId="5" applyNumberFormat="1" applyFont="1" applyAlignment="1">
      <alignment horizontal="left"/>
    </xf>
    <xf numFmtId="164" fontId="3" fillId="0" borderId="0" xfId="5" applyNumberFormat="1" applyFont="1" applyAlignment="1">
      <alignment horizontal="center"/>
    </xf>
    <xf numFmtId="164" fontId="6" fillId="2" borderId="62" xfId="5" applyNumberFormat="1" applyFont="1" applyFill="1" applyBorder="1" applyAlignment="1">
      <alignment horizontal="center" vertical="center" wrapText="1"/>
    </xf>
    <xf numFmtId="164" fontId="6" fillId="2" borderId="0" xfId="5" applyNumberFormat="1" applyFont="1" applyFill="1" applyAlignment="1">
      <alignment horizontal="center" vertical="center" wrapText="1"/>
    </xf>
    <xf numFmtId="164" fontId="6" fillId="2" borderId="58" xfId="5" applyNumberFormat="1" applyFont="1" applyFill="1" applyBorder="1" applyAlignment="1">
      <alignment horizontal="center" vertical="center" wrapText="1"/>
    </xf>
    <xf numFmtId="164" fontId="6" fillId="2" borderId="63" xfId="5" applyNumberFormat="1" applyFont="1" applyFill="1" applyBorder="1" applyAlignment="1">
      <alignment horizontal="center" vertical="center" wrapText="1"/>
    </xf>
    <xf numFmtId="164" fontId="6" fillId="2" borderId="3" xfId="5" applyNumberFormat="1" applyFont="1" applyFill="1" applyBorder="1" applyAlignment="1">
      <alignment horizontal="center" vertical="center" wrapText="1"/>
    </xf>
    <xf numFmtId="164" fontId="6" fillId="2" borderId="64" xfId="5" applyNumberFormat="1" applyFont="1" applyFill="1" applyBorder="1" applyAlignment="1">
      <alignment horizontal="center" vertical="center" wrapText="1"/>
    </xf>
    <xf numFmtId="164" fontId="6" fillId="2" borderId="65" xfId="5" applyNumberFormat="1" applyFont="1" applyFill="1" applyBorder="1" applyAlignment="1">
      <alignment horizontal="center" wrapText="1"/>
    </xf>
    <xf numFmtId="164" fontId="6" fillId="2" borderId="45" xfId="5" applyNumberFormat="1" applyFont="1" applyFill="1" applyBorder="1" applyAlignment="1">
      <alignment horizontal="center" wrapText="1"/>
    </xf>
    <xf numFmtId="164" fontId="6" fillId="2" borderId="29" xfId="5" applyNumberFormat="1" applyFont="1" applyFill="1" applyBorder="1" applyAlignment="1">
      <alignment horizontal="center" wrapText="1"/>
    </xf>
    <xf numFmtId="164" fontId="6" fillId="2" borderId="187" xfId="5" applyNumberFormat="1" applyFont="1" applyFill="1" applyBorder="1" applyAlignment="1">
      <alignment horizontal="center" vertical="center" wrapText="1"/>
    </xf>
    <xf numFmtId="164" fontId="6" fillId="2" borderId="180" xfId="5" applyNumberFormat="1" applyFont="1" applyFill="1" applyBorder="1" applyAlignment="1">
      <alignment horizontal="center" vertical="center" wrapText="1"/>
    </xf>
    <xf numFmtId="164" fontId="6" fillId="2" borderId="145" xfId="5" applyNumberFormat="1" applyFont="1" applyFill="1" applyBorder="1" applyAlignment="1">
      <alignment horizontal="center" vertical="center" wrapText="1"/>
    </xf>
    <xf numFmtId="164" fontId="6" fillId="2" borderId="17" xfId="5" applyNumberFormat="1" applyFont="1" applyFill="1" applyBorder="1" applyAlignment="1">
      <alignment horizontal="center" vertical="center"/>
    </xf>
    <xf numFmtId="164" fontId="6" fillId="2" borderId="60" xfId="5" applyNumberFormat="1" applyFont="1" applyFill="1" applyBorder="1" applyAlignment="1">
      <alignment horizontal="center" vertical="center"/>
    </xf>
    <xf numFmtId="164" fontId="6" fillId="3" borderId="17" xfId="5" applyNumberFormat="1" applyFont="1" applyFill="1" applyBorder="1" applyAlignment="1">
      <alignment horizontal="center" vertical="center"/>
    </xf>
    <xf numFmtId="164" fontId="6" fillId="3" borderId="59" xfId="5" applyNumberFormat="1" applyFont="1" applyFill="1" applyBorder="1" applyAlignment="1">
      <alignment horizontal="center" vertical="center"/>
    </xf>
    <xf numFmtId="164" fontId="6" fillId="3" borderId="17" xfId="5" applyNumberFormat="1" applyFont="1" applyFill="1" applyBorder="1" applyAlignment="1">
      <alignment horizontal="center" vertical="center" wrapText="1"/>
    </xf>
    <xf numFmtId="164" fontId="6" fillId="3" borderId="59" xfId="5" applyNumberFormat="1" applyFont="1" applyFill="1" applyBorder="1" applyAlignment="1">
      <alignment horizontal="center" vertical="center" wrapText="1"/>
    </xf>
    <xf numFmtId="164" fontId="6" fillId="2" borderId="17" xfId="5" applyNumberFormat="1" applyFont="1" applyFill="1" applyBorder="1" applyAlignment="1">
      <alignment horizontal="center" vertical="center" wrapText="1"/>
    </xf>
    <xf numFmtId="164" fontId="6" fillId="2" borderId="60" xfId="5" applyNumberFormat="1" applyFont="1" applyFill="1" applyBorder="1" applyAlignment="1">
      <alignment horizontal="center" vertical="center" wrapText="1"/>
    </xf>
    <xf numFmtId="164" fontId="3" fillId="0" borderId="0" xfId="5" quotePrefix="1" applyNumberFormat="1" applyFont="1" applyAlignment="1">
      <alignment horizontal="center"/>
    </xf>
    <xf numFmtId="164" fontId="6" fillId="3" borderId="62" xfId="5" applyNumberFormat="1" applyFont="1" applyFill="1" applyBorder="1" applyAlignment="1">
      <alignment horizontal="center" vertical="center" wrapText="1"/>
    </xf>
    <xf numFmtId="164" fontId="6" fillId="3" borderId="0" xfId="5" applyNumberFormat="1" applyFont="1" applyFill="1" applyAlignment="1">
      <alignment horizontal="center" vertical="center" wrapText="1"/>
    </xf>
    <xf numFmtId="164" fontId="6" fillId="3" borderId="58" xfId="5" applyNumberFormat="1" applyFont="1" applyFill="1" applyBorder="1" applyAlignment="1">
      <alignment horizontal="center" vertical="center" wrapText="1"/>
    </xf>
    <xf numFmtId="164" fontId="6" fillId="3" borderId="63" xfId="5" applyNumberFormat="1" applyFont="1" applyFill="1" applyBorder="1" applyAlignment="1">
      <alignment horizontal="center" vertical="center" wrapText="1"/>
    </xf>
    <xf numFmtId="164" fontId="6" fillId="3" borderId="3" xfId="5" applyNumberFormat="1" applyFont="1" applyFill="1" applyBorder="1" applyAlignment="1">
      <alignment horizontal="center" vertical="center" wrapText="1"/>
    </xf>
    <xf numFmtId="164" fontId="6" fillId="3" borderId="64" xfId="5" applyNumberFormat="1" applyFont="1" applyFill="1" applyBorder="1" applyAlignment="1">
      <alignment horizontal="center" vertical="center" wrapText="1"/>
    </xf>
    <xf numFmtId="164" fontId="6" fillId="3" borderId="65" xfId="5" applyNumberFormat="1" applyFont="1" applyFill="1" applyBorder="1" applyAlignment="1">
      <alignment horizontal="center" wrapText="1"/>
    </xf>
    <xf numFmtId="164" fontId="6" fillId="3" borderId="45" xfId="5" applyNumberFormat="1" applyFont="1" applyFill="1" applyBorder="1" applyAlignment="1">
      <alignment horizontal="center" wrapText="1"/>
    </xf>
    <xf numFmtId="164" fontId="6" fillId="3" borderId="29" xfId="5" applyNumberFormat="1" applyFont="1" applyFill="1" applyBorder="1" applyAlignment="1">
      <alignment horizontal="center" wrapText="1"/>
    </xf>
    <xf numFmtId="164" fontId="6" fillId="3" borderId="187" xfId="5" applyNumberFormat="1" applyFont="1" applyFill="1" applyBorder="1" applyAlignment="1">
      <alignment horizontal="center" vertical="center" wrapText="1"/>
    </xf>
    <xf numFmtId="164" fontId="6" fillId="3" borderId="180" xfId="5" applyNumberFormat="1" applyFont="1" applyFill="1" applyBorder="1" applyAlignment="1">
      <alignment horizontal="center" vertical="center" wrapText="1"/>
    </xf>
    <xf numFmtId="164" fontId="6" fillId="3" borderId="145" xfId="5" applyNumberFormat="1" applyFont="1" applyFill="1" applyBorder="1" applyAlignment="1">
      <alignment horizontal="center" vertical="center" wrapText="1"/>
    </xf>
    <xf numFmtId="164" fontId="6" fillId="3" borderId="47" xfId="5" applyNumberFormat="1" applyFont="1" applyFill="1" applyBorder="1" applyAlignment="1">
      <alignment horizontal="center" vertical="center" wrapText="1"/>
    </xf>
    <xf numFmtId="0" fontId="2" fillId="0" borderId="0" xfId="2" applyFont="1" applyAlignment="1">
      <alignment horizontal="left"/>
    </xf>
    <xf numFmtId="0" fontId="6" fillId="0" borderId="0" xfId="2" applyFont="1" applyAlignment="1">
      <alignment horizontal="center"/>
    </xf>
    <xf numFmtId="0" fontId="6" fillId="3" borderId="3" xfId="2" applyFont="1" applyFill="1" applyBorder="1" applyAlignment="1">
      <alignment horizontal="center" vertical="center" wrapText="1"/>
    </xf>
    <xf numFmtId="0" fontId="6" fillId="3" borderId="0" xfId="2" applyFont="1" applyFill="1" applyAlignment="1">
      <alignment horizontal="center" vertical="center" wrapText="1"/>
    </xf>
    <xf numFmtId="0" fontId="6" fillId="3" borderId="71" xfId="2" applyFont="1" applyFill="1" applyBorder="1" applyAlignment="1">
      <alignment horizontal="center" vertical="center" wrapText="1"/>
    </xf>
    <xf numFmtId="0" fontId="6" fillId="3" borderId="66" xfId="2" applyFont="1" applyFill="1" applyBorder="1" applyAlignment="1">
      <alignment horizontal="center" vertical="center" wrapText="1"/>
    </xf>
    <xf numFmtId="0" fontId="6" fillId="3" borderId="76" xfId="2" applyFont="1" applyFill="1" applyBorder="1" applyAlignment="1">
      <alignment horizontal="center" vertical="center" wrapText="1"/>
    </xf>
    <xf numFmtId="0" fontId="6" fillId="3" borderId="77" xfId="2" applyFont="1" applyFill="1" applyBorder="1" applyAlignment="1">
      <alignment horizontal="center" vertical="center" wrapText="1"/>
    </xf>
    <xf numFmtId="164" fontId="2" fillId="0" borderId="0" xfId="12" applyNumberFormat="1" applyFont="1" applyAlignment="1">
      <alignment horizontal="left"/>
    </xf>
    <xf numFmtId="164" fontId="6" fillId="0" borderId="0" xfId="12" applyNumberFormat="1" applyFont="1" applyAlignment="1">
      <alignment horizontal="center"/>
    </xf>
    <xf numFmtId="164" fontId="6" fillId="3" borderId="64" xfId="12" applyNumberFormat="1" applyFont="1" applyFill="1" applyBorder="1" applyAlignment="1">
      <alignment horizontal="center" vertical="center" wrapText="1"/>
    </xf>
    <xf numFmtId="164" fontId="6" fillId="3" borderId="38" xfId="12" applyNumberFormat="1" applyFont="1" applyFill="1" applyBorder="1" applyAlignment="1">
      <alignment horizontal="center" vertical="center" wrapText="1"/>
    </xf>
    <xf numFmtId="164" fontId="6" fillId="3" borderId="88" xfId="12" applyNumberFormat="1" applyFont="1" applyFill="1" applyBorder="1" applyAlignment="1">
      <alignment horizontal="center" vertical="center" wrapText="1"/>
    </xf>
    <xf numFmtId="164" fontId="6" fillId="3" borderId="63" xfId="12" applyNumberFormat="1" applyFont="1" applyFill="1" applyBorder="1" applyAlignment="1">
      <alignment horizontal="center" vertical="center" wrapText="1"/>
    </xf>
    <xf numFmtId="164" fontId="6" fillId="3" borderId="86" xfId="12" applyNumberFormat="1" applyFont="1" applyFill="1" applyBorder="1" applyAlignment="1">
      <alignment horizontal="center" vertical="center" wrapText="1"/>
    </xf>
    <xf numFmtId="164" fontId="6" fillId="3" borderId="87" xfId="12" applyNumberFormat="1" applyFont="1" applyFill="1" applyBorder="1" applyAlignment="1">
      <alignment horizontal="center" vertical="center" wrapText="1"/>
    </xf>
    <xf numFmtId="164" fontId="6" fillId="3" borderId="63" xfId="12" applyNumberFormat="1" applyFont="1" applyFill="1" applyBorder="1" applyAlignment="1">
      <alignment horizontal="center" vertical="center"/>
    </xf>
    <xf numFmtId="164" fontId="6" fillId="3" borderId="3" xfId="12" applyNumberFormat="1" applyFont="1" applyFill="1" applyBorder="1" applyAlignment="1">
      <alignment horizontal="center" vertical="center"/>
    </xf>
    <xf numFmtId="164" fontId="6" fillId="3" borderId="86" xfId="12" applyNumberFormat="1" applyFont="1" applyFill="1" applyBorder="1" applyAlignment="1">
      <alignment horizontal="center" vertical="center"/>
    </xf>
    <xf numFmtId="164" fontId="6" fillId="3" borderId="77" xfId="12" applyNumberFormat="1" applyFont="1" applyFill="1" applyBorder="1" applyAlignment="1">
      <alignment horizontal="center" vertical="center"/>
    </xf>
    <xf numFmtId="164" fontId="2" fillId="0" borderId="0" xfId="16" applyNumberFormat="1" applyFont="1" applyAlignment="1">
      <alignment horizontal="left"/>
    </xf>
    <xf numFmtId="164" fontId="6" fillId="0" borderId="0" xfId="16" applyNumberFormat="1" applyFont="1" applyAlignment="1">
      <alignment horizontal="center"/>
    </xf>
    <xf numFmtId="164" fontId="6" fillId="3" borderId="3" xfId="16" applyNumberFormat="1" applyFont="1" applyFill="1" applyBorder="1" applyAlignment="1">
      <alignment horizontal="center" vertical="center" wrapText="1"/>
    </xf>
    <xf numFmtId="164" fontId="6" fillId="3" borderId="0" xfId="16" applyNumberFormat="1" applyFont="1" applyFill="1" applyAlignment="1">
      <alignment horizontal="center" vertical="center" wrapText="1"/>
    </xf>
    <xf numFmtId="164" fontId="6" fillId="3" borderId="71" xfId="16" applyNumberFormat="1" applyFont="1" applyFill="1" applyBorder="1" applyAlignment="1">
      <alignment horizontal="center" vertical="center" wrapText="1"/>
    </xf>
    <xf numFmtId="164" fontId="6" fillId="3" borderId="2" xfId="16" applyNumberFormat="1" applyFont="1" applyFill="1" applyBorder="1" applyAlignment="1">
      <alignment horizontal="center" vertical="center"/>
    </xf>
    <xf numFmtId="164" fontId="6" fillId="3" borderId="3" xfId="16" applyNumberFormat="1" applyFont="1" applyFill="1" applyBorder="1" applyAlignment="1">
      <alignment horizontal="center" vertical="center"/>
    </xf>
    <xf numFmtId="164" fontId="6" fillId="3" borderId="1" xfId="16" applyNumberFormat="1" applyFont="1" applyFill="1" applyBorder="1" applyAlignment="1">
      <alignment horizontal="center" vertical="center"/>
    </xf>
    <xf numFmtId="164" fontId="6" fillId="3" borderId="89" xfId="16" applyNumberFormat="1" applyFont="1" applyFill="1" applyBorder="1" applyAlignment="1">
      <alignment horizontal="center" vertical="center"/>
    </xf>
    <xf numFmtId="164" fontId="6" fillId="3" borderId="77" xfId="16" applyNumberFormat="1" applyFont="1" applyFill="1" applyBorder="1" applyAlignment="1">
      <alignment horizontal="center" vertical="center"/>
    </xf>
    <xf numFmtId="164" fontId="6" fillId="3" borderId="90" xfId="16" applyNumberFormat="1" applyFont="1" applyFill="1" applyBorder="1" applyAlignment="1">
      <alignment horizontal="center" vertical="center"/>
    </xf>
    <xf numFmtId="164" fontId="6" fillId="3" borderId="5" xfId="16" applyNumberFormat="1" applyFont="1" applyFill="1" applyBorder="1" applyAlignment="1">
      <alignment horizontal="center"/>
    </xf>
    <xf numFmtId="164" fontId="6" fillId="3" borderId="11" xfId="16" applyNumberFormat="1" applyFont="1" applyFill="1" applyBorder="1" applyAlignment="1">
      <alignment horizontal="center"/>
    </xf>
    <xf numFmtId="164" fontId="6" fillId="3" borderId="91" xfId="16" applyNumberFormat="1" applyFont="1" applyFill="1" applyBorder="1" applyAlignment="1">
      <alignment horizontal="center"/>
    </xf>
    <xf numFmtId="164" fontId="6" fillId="3" borderId="92" xfId="16" applyNumberFormat="1" applyFont="1" applyFill="1" applyBorder="1" applyAlignment="1">
      <alignment horizontal="center"/>
    </xf>
    <xf numFmtId="164" fontId="2" fillId="0" borderId="0" xfId="19" applyNumberFormat="1" applyFont="1" applyAlignment="1">
      <alignment horizontal="left"/>
    </xf>
    <xf numFmtId="164" fontId="3" fillId="0" borderId="0" xfId="19" applyNumberFormat="1" applyFont="1" applyAlignment="1">
      <alignment horizontal="center"/>
    </xf>
    <xf numFmtId="164" fontId="3" fillId="0" borderId="0" xfId="19" quotePrefix="1" applyNumberFormat="1" applyFont="1" applyAlignment="1">
      <alignment horizontal="center"/>
    </xf>
    <xf numFmtId="164" fontId="6" fillId="3" borderId="100" xfId="19" applyNumberFormat="1" applyFont="1" applyFill="1" applyBorder="1" applyAlignment="1">
      <alignment horizontal="center" vertical="center" wrapText="1"/>
    </xf>
    <xf numFmtId="164" fontId="6" fillId="3" borderId="106" xfId="19" applyNumberFormat="1" applyFont="1" applyFill="1" applyBorder="1" applyAlignment="1">
      <alignment horizontal="center" vertical="center" wrapText="1"/>
    </xf>
    <xf numFmtId="164" fontId="6" fillId="3" borderId="110" xfId="19" applyNumberFormat="1" applyFont="1" applyFill="1" applyBorder="1" applyAlignment="1">
      <alignment horizontal="center" vertical="center" wrapText="1"/>
    </xf>
    <xf numFmtId="164" fontId="6" fillId="3" borderId="101" xfId="19" applyNumberFormat="1" applyFont="1" applyFill="1" applyBorder="1" applyAlignment="1">
      <alignment horizontal="center" vertical="center"/>
    </xf>
    <xf numFmtId="164" fontId="6" fillId="3" borderId="102" xfId="19" applyNumberFormat="1" applyFont="1" applyFill="1" applyBorder="1" applyAlignment="1">
      <alignment horizontal="center" vertical="center"/>
    </xf>
    <xf numFmtId="164" fontId="6" fillId="3" borderId="107" xfId="19" applyNumberFormat="1" applyFont="1" applyFill="1" applyBorder="1" applyAlignment="1">
      <alignment horizontal="center" vertical="center"/>
    </xf>
    <xf numFmtId="164" fontId="6" fillId="3" borderId="77" xfId="19" applyNumberFormat="1" applyFont="1" applyFill="1" applyBorder="1" applyAlignment="1">
      <alignment horizontal="center" vertical="center"/>
    </xf>
    <xf numFmtId="164" fontId="6" fillId="3" borderId="103" xfId="19" applyNumberFormat="1" applyFont="1" applyFill="1" applyBorder="1" applyAlignment="1">
      <alignment horizontal="center" vertical="center"/>
    </xf>
    <xf numFmtId="164" fontId="6" fillId="3" borderId="104" xfId="19" applyNumberFormat="1" applyFont="1" applyFill="1" applyBorder="1" applyAlignment="1">
      <alignment horizontal="center" vertical="center"/>
    </xf>
    <xf numFmtId="164" fontId="6" fillId="3" borderId="105" xfId="19" applyNumberFormat="1" applyFont="1" applyFill="1" applyBorder="1" applyAlignment="1">
      <alignment horizontal="center" vertical="center" wrapText="1"/>
    </xf>
    <xf numFmtId="164" fontId="6" fillId="3" borderId="92" xfId="19" applyNumberFormat="1" applyFont="1" applyFill="1" applyBorder="1" applyAlignment="1">
      <alignment horizontal="center" vertical="center" wrapText="1"/>
    </xf>
    <xf numFmtId="164" fontId="6" fillId="3" borderId="112" xfId="19" applyNumberFormat="1" applyFont="1" applyFill="1" applyBorder="1" applyAlignment="1">
      <alignment horizontal="center" vertical="center" wrapText="1"/>
    </xf>
    <xf numFmtId="164" fontId="6" fillId="3" borderId="108" xfId="19" applyNumberFormat="1" applyFont="1" applyFill="1" applyBorder="1" applyAlignment="1">
      <alignment horizontal="center" vertical="center" wrapText="1"/>
    </xf>
    <xf numFmtId="164" fontId="6" fillId="3" borderId="111" xfId="19" applyNumberFormat="1" applyFont="1" applyFill="1" applyBorder="1" applyAlignment="1">
      <alignment horizontal="center" vertical="center" wrapText="1"/>
    </xf>
    <xf numFmtId="164" fontId="6" fillId="3" borderId="109" xfId="19" applyNumberFormat="1" applyFont="1" applyFill="1" applyBorder="1" applyAlignment="1">
      <alignment horizontal="center" vertical="center"/>
    </xf>
    <xf numFmtId="164" fontId="6" fillId="3" borderId="113" xfId="19" applyNumberFormat="1" applyFont="1" applyFill="1" applyBorder="1" applyAlignment="1">
      <alignment horizontal="center" vertical="center"/>
    </xf>
    <xf numFmtId="164" fontId="24" fillId="0" borderId="0" xfId="19" applyNumberFormat="1" applyFont="1" applyAlignment="1">
      <alignment horizontal="center"/>
    </xf>
    <xf numFmtId="164" fontId="5" fillId="0" borderId="0" xfId="19" quotePrefix="1" applyNumberFormat="1" applyFont="1" applyAlignment="1">
      <alignment horizontal="left" vertical="center" wrapText="1"/>
    </xf>
    <xf numFmtId="164" fontId="1" fillId="0" borderId="0" xfId="19" applyNumberFormat="1" applyAlignment="1">
      <alignment vertical="center" wrapText="1"/>
    </xf>
    <xf numFmtId="3" fontId="6" fillId="3" borderId="139" xfId="22" applyNumberFormat="1" applyFont="1" applyFill="1" applyBorder="1" applyAlignment="1">
      <alignment horizontal="center" vertical="center"/>
    </xf>
    <xf numFmtId="3" fontId="6" fillId="3" borderId="142" xfId="22" applyNumberFormat="1" applyFont="1" applyFill="1" applyBorder="1" applyAlignment="1">
      <alignment horizontal="center" vertical="center"/>
    </xf>
    <xf numFmtId="3" fontId="6" fillId="0" borderId="0" xfId="22" applyNumberFormat="1" applyFont="1" applyAlignment="1">
      <alignment horizontal="center"/>
    </xf>
    <xf numFmtId="3" fontId="6" fillId="3" borderId="127" xfId="22" applyNumberFormat="1" applyFont="1" applyFill="1" applyBorder="1" applyAlignment="1">
      <alignment horizontal="center" vertical="center" wrapText="1"/>
    </xf>
    <xf numFmtId="3" fontId="6" fillId="3" borderId="133" xfId="22" applyNumberFormat="1" applyFont="1" applyFill="1" applyBorder="1" applyAlignment="1">
      <alignment horizontal="center" vertical="center" wrapText="1"/>
    </xf>
    <xf numFmtId="3" fontId="6" fillId="3" borderId="141" xfId="22" applyNumberFormat="1" applyFont="1" applyFill="1" applyBorder="1" applyAlignment="1">
      <alignment horizontal="center" vertical="center" wrapText="1"/>
    </xf>
    <xf numFmtId="3" fontId="6" fillId="3" borderId="128" xfId="22" applyNumberFormat="1" applyFont="1" applyFill="1" applyBorder="1" applyAlignment="1">
      <alignment horizontal="center" vertical="center"/>
    </xf>
    <xf numFmtId="3" fontId="6" fillId="3" borderId="129" xfId="22" applyNumberFormat="1" applyFont="1" applyFill="1" applyBorder="1" applyAlignment="1">
      <alignment horizontal="center" vertical="center"/>
    </xf>
    <xf numFmtId="3" fontId="6" fillId="3" borderId="127" xfId="22" applyNumberFormat="1" applyFont="1" applyFill="1" applyBorder="1" applyAlignment="1">
      <alignment horizontal="center" vertical="center"/>
    </xf>
    <xf numFmtId="3" fontId="6" fillId="3" borderId="134" xfId="22" applyNumberFormat="1" applyFont="1" applyFill="1" applyBorder="1" applyAlignment="1">
      <alignment horizontal="center" vertical="center"/>
    </xf>
    <xf numFmtId="3" fontId="6" fillId="3" borderId="8" xfId="22" applyNumberFormat="1" applyFont="1" applyFill="1" applyBorder="1" applyAlignment="1">
      <alignment horizontal="center" vertical="center"/>
    </xf>
    <xf numFmtId="3" fontId="6" fillId="3" borderId="135" xfId="22" applyNumberFormat="1" applyFont="1" applyFill="1" applyBorder="1" applyAlignment="1">
      <alignment horizontal="center" vertical="center"/>
    </xf>
    <xf numFmtId="3" fontId="6" fillId="3" borderId="130" xfId="22" applyNumberFormat="1" applyFont="1" applyFill="1" applyBorder="1" applyAlignment="1">
      <alignment horizontal="center"/>
    </xf>
    <xf numFmtId="3" fontId="6" fillId="3" borderId="131" xfId="22" applyNumberFormat="1" applyFont="1" applyFill="1" applyBorder="1" applyAlignment="1">
      <alignment horizontal="center"/>
    </xf>
    <xf numFmtId="3" fontId="6" fillId="3" borderId="132" xfId="22" applyNumberFormat="1" applyFont="1" applyFill="1" applyBorder="1" applyAlignment="1">
      <alignment horizontal="center"/>
    </xf>
    <xf numFmtId="3" fontId="6" fillId="3" borderId="77" xfId="22" applyNumberFormat="1" applyFont="1" applyFill="1" applyBorder="1" applyAlignment="1">
      <alignment horizontal="center"/>
    </xf>
    <xf numFmtId="3" fontId="6" fillId="3" borderId="136" xfId="22" applyNumberFormat="1" applyFont="1" applyFill="1" applyBorder="1" applyAlignment="1">
      <alignment horizontal="center"/>
    </xf>
    <xf numFmtId="3" fontId="6" fillId="3" borderId="137" xfId="22" applyNumberFormat="1" applyFont="1" applyFill="1" applyBorder="1" applyAlignment="1">
      <alignment horizontal="center"/>
    </xf>
    <xf numFmtId="3" fontId="6" fillId="3" borderId="138" xfId="22" applyNumberFormat="1" applyFont="1" applyFill="1" applyBorder="1" applyAlignment="1">
      <alignment horizontal="center" vertical="center"/>
    </xf>
    <xf numFmtId="3" fontId="6" fillId="3" borderId="17" xfId="22" applyNumberFormat="1" applyFont="1" applyFill="1" applyBorder="1" applyAlignment="1">
      <alignment horizontal="center" vertical="center" wrapText="1"/>
    </xf>
    <xf numFmtId="3" fontId="6" fillId="3" borderId="143" xfId="22" applyNumberFormat="1" applyFont="1" applyFill="1" applyBorder="1" applyAlignment="1">
      <alignment horizontal="center" vertical="center" wrapText="1"/>
    </xf>
    <xf numFmtId="3" fontId="6" fillId="3" borderId="115" xfId="22" applyNumberFormat="1" applyFont="1" applyFill="1" applyBorder="1" applyAlignment="1">
      <alignment horizontal="center" vertical="center" wrapText="1"/>
    </xf>
    <xf numFmtId="3" fontId="6" fillId="3" borderId="144" xfId="22" applyNumberFormat="1" applyFont="1" applyFill="1" applyBorder="1" applyAlignment="1">
      <alignment horizontal="center" vertical="center" wrapText="1"/>
    </xf>
    <xf numFmtId="3" fontId="6" fillId="3" borderId="22" xfId="22" applyNumberFormat="1" applyFont="1" applyFill="1" applyBorder="1" applyAlignment="1">
      <alignment horizontal="center" vertical="center" wrapText="1"/>
    </xf>
    <xf numFmtId="3" fontId="6" fillId="3" borderId="140" xfId="22" applyNumberFormat="1" applyFont="1" applyFill="1" applyBorder="1" applyAlignment="1">
      <alignment horizontal="center" vertical="center" wrapText="1"/>
    </xf>
    <xf numFmtId="3" fontId="6" fillId="3" borderId="23" xfId="22" applyNumberFormat="1" applyFont="1" applyFill="1" applyBorder="1" applyAlignment="1">
      <alignment horizontal="center" vertical="center" wrapText="1"/>
    </xf>
    <xf numFmtId="3" fontId="6" fillId="3" borderId="145" xfId="22" applyNumberFormat="1" applyFont="1" applyFill="1" applyBorder="1" applyAlignment="1">
      <alignment horizontal="center" vertical="center" wrapText="1"/>
    </xf>
  </cellXfs>
  <cellStyles count="31">
    <cellStyle name="Hipervínculo" xfId="13" builtinId="8"/>
    <cellStyle name="Millares [0] 6 2" xfId="21" xr:uid="{06CF37B6-616C-4F73-90D2-137502865738}"/>
    <cellStyle name="Normal" xfId="0" builtinId="0"/>
    <cellStyle name="Normal 2" xfId="2" xr:uid="{9790E851-0DBE-4444-A161-3984D611E218}"/>
    <cellStyle name="Normal 2 2" xfId="29" xr:uid="{14EE259A-AE6D-4E48-BEF3-0712876E5537}"/>
    <cellStyle name="Normal 3" xfId="28" xr:uid="{1B6F1393-AC16-4CF2-83B3-BA7EB410DA71}"/>
    <cellStyle name="Normal 4" xfId="30" xr:uid="{7CEAF782-5A1C-4DBA-AA6F-1ADF9E689E43}"/>
    <cellStyle name="Normal_Bocas1" xfId="27" xr:uid="{D55C5EBC-6E5E-43DC-8A67-031D4C7E61A4}"/>
    <cellStyle name="Normal_COBERTURA POR REGION 2" xfId="9" xr:uid="{3E248855-E0DC-4E3C-9BA9-5B7815017EFF}"/>
    <cellStyle name="Normal_COBERTURA POR REGION 4" xfId="6" xr:uid="{6496969E-4EE8-4A66-8050-2C2205E4ED4A}"/>
    <cellStyle name="Normal_COBERTURA POR REGION 5" xfId="17" xr:uid="{EFED932E-CBAA-4E4C-B46D-FD584056DDB4}"/>
    <cellStyle name="Normal_COBERTURA POR REGION 6" xfId="20" xr:uid="{405BE3E2-1C5F-4AFB-B697-7B44588E4B64}"/>
    <cellStyle name="Normal_COBERTURA POR REGION 7" xfId="23" xr:uid="{0EEBD54C-20CE-423D-81A7-E11E05F15616}"/>
    <cellStyle name="Normal_CUADRO 32 ANUARIO 2004 5" xfId="7" xr:uid="{2950FB15-49FE-4D01-8304-D875170A28C6}"/>
    <cellStyle name="Normal_CUADRO 32 ANUARIO 2004 6" xfId="14" xr:uid="{0CFA508B-7845-4FAF-82D2-A8E4E8F5F678}"/>
    <cellStyle name="Normal_CUADRO 32 ANUARIO 2004 7" xfId="25" xr:uid="{2B17D149-93F8-4511-896E-44392AFB59CE}"/>
    <cellStyle name="Normal_CUADRO_16 2003" xfId="3" xr:uid="{43F14541-EAF9-4D47-A669-097897AB0E9B}"/>
    <cellStyle name="Normal_CUADRO_31 2003" xfId="1" xr:uid="{D117236C-D9DB-4DB2-98EA-B81B4F16AC4E}"/>
    <cellStyle name="Normal_CUADRO_31 2003 10" xfId="18" xr:uid="{B62E8FD6-444C-4680-9EE8-D3E54B4C25D2}"/>
    <cellStyle name="Normal_CUADRO_31 2003 11" xfId="24" xr:uid="{1C12D336-2192-4C1F-ABD9-FF6AF52A1F6B}"/>
    <cellStyle name="Normal_CUADRO_31 2003 12" xfId="26" xr:uid="{A6654914-7062-420E-AC01-17F6B2B9C09D}"/>
    <cellStyle name="Normal_CUADRO_31 2003 4" xfId="10" xr:uid="{020CEC3B-1633-460F-8CE5-57E54BEEE450}"/>
    <cellStyle name="Normal_CUADRO_31 2003 7" xfId="8" xr:uid="{36789A73-AEAD-444B-994E-84D6DBF7F36C}"/>
    <cellStyle name="Normal_CUADRO_31 2003 8" xfId="11" xr:uid="{7D4544AD-187B-4709-9DC7-F6498BAC8547}"/>
    <cellStyle name="Normal_CUADRO_31 2003 9" xfId="15" xr:uid="{C7EEEDF0-ED51-4D45-96CC-B4D2079D13CC}"/>
    <cellStyle name="Normal_CUADRO_38 2003" xfId="12" xr:uid="{BB21C4D5-996D-476C-A429-92B36EED3E9B}"/>
    <cellStyle name="Normal_CUADRO_40 2003" xfId="16" xr:uid="{ADF26C6A-E763-4D3E-B110-2A90A68D7B4A}"/>
    <cellStyle name="Normal_CUADRO_42 2003" xfId="19" xr:uid="{3D6C3055-113C-42AC-827B-6D47988FA9BD}"/>
    <cellStyle name="Normal_CUADRO_42 2003_cuadro 42" xfId="22" xr:uid="{D1165567-FECE-4969-ADEA-EF9F9F511479}"/>
    <cellStyle name="Normal_INGRESO A PRENATAL EN ADOLSCENTE" xfId="4" xr:uid="{76FD7C88-4143-4371-8C0F-2ED09E6316BE}"/>
    <cellStyle name="Normal_PRENATAL POR DISTRITO 2" xfId="5" xr:uid="{106D7A79-0C89-4335-8F89-5C506B9271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magallon/Mis%20documentos/BOLETIN%20INSTALACIONES%202007/Documents%20and%20Settings/gmcleary/Mis%20documentos/ANUARIOS/anuario%202004/archivos%20del%20normativo/salud%20bucal/SALUD%20BUCAL/CUADRO_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uario/Mis%20documentos/Anuario%202006/ANUARIO%202006/Documents%20and%20Settings/gmcleary/Mis%20documentos/ANUARIOS/anuario%202004/archivos%20del%20normativo/salud%20bucal/SALUD%20BUCAL/CUADRO_42%20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0.69\Users\Base_de_Informaci&#243;n\Base%20de%20Datos%20Zoonosis\Zoonosis_2012\cuadro%20Zooonosis%2020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mcleary/Mis%20documentos/ANUARIOS/anuario%202004/archivos%20del%20normativo/salud%20bucal/SALUD%20BUCAL/CUADRO_42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STS5\Anuario%202005\Documents%20and%20Settings\gmcleary\Mis%20documentos\ANUARIOS\anuario%202004\archivos%20del%20normativo\salud%20bucal\SALUD%20BUCAL\CUADRO_42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8%20Mojica%20Lesbia/ESTIMACI&#211;N%20DE%20POBLACI&#211;N/ESTIMACI&#211;N%20TOTAL%20PROVINCIAS/Poblaci&#243;n2021-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42"/>
      <sheetName val="C39"/>
      <sheetName val="Hoja2"/>
      <sheetName val="Hoja1"/>
    </sheetNames>
    <sheetDataSet>
      <sheetData sheetId="0"/>
      <sheetData sheetId="1">
        <row r="8">
          <cell r="A8" t="str">
            <v>TOTAL</v>
          </cell>
        </row>
        <row r="10">
          <cell r="A10" t="str">
            <v>BOCAS DEL TORO</v>
          </cell>
        </row>
        <row r="11">
          <cell r="A11" t="str">
            <v xml:space="preserve">   BOCAS DEL TORO</v>
          </cell>
        </row>
        <row r="12">
          <cell r="A12" t="str">
            <v xml:space="preserve">   CHANGUINOLA</v>
          </cell>
        </row>
        <row r="13">
          <cell r="A13" t="str">
            <v xml:space="preserve">   CHIRIQUI GRANDE</v>
          </cell>
        </row>
        <row r="15">
          <cell r="A15" t="str">
            <v xml:space="preserve">COCLE </v>
          </cell>
        </row>
        <row r="16">
          <cell r="A16" t="str">
            <v xml:space="preserve">   AGUADULCE</v>
          </cell>
        </row>
        <row r="17">
          <cell r="A17" t="str">
            <v xml:space="preserve">   ANTON</v>
          </cell>
        </row>
        <row r="18">
          <cell r="A18" t="str">
            <v xml:space="preserve">   LA PINTADA</v>
          </cell>
        </row>
        <row r="19">
          <cell r="A19" t="str">
            <v xml:space="preserve">   NATA</v>
          </cell>
        </row>
        <row r="20">
          <cell r="A20" t="str">
            <v xml:space="preserve">   OLA</v>
          </cell>
        </row>
        <row r="21">
          <cell r="A21" t="str">
            <v xml:space="preserve">   PENONOME</v>
          </cell>
        </row>
        <row r="23">
          <cell r="A23" t="str">
            <v xml:space="preserve">COLON  </v>
          </cell>
        </row>
        <row r="24">
          <cell r="A24" t="str">
            <v xml:space="preserve">   COLON</v>
          </cell>
        </row>
        <row r="25">
          <cell r="A25" t="str">
            <v xml:space="preserve">   CHAGRES</v>
          </cell>
        </row>
        <row r="26">
          <cell r="A26" t="str">
            <v xml:space="preserve">   DONOSO</v>
          </cell>
        </row>
        <row r="27">
          <cell r="A27" t="str">
            <v xml:space="preserve">   PORTOBELO</v>
          </cell>
        </row>
        <row r="28">
          <cell r="A28" t="str">
            <v xml:space="preserve">   SANTA ISABEL</v>
          </cell>
        </row>
        <row r="30">
          <cell r="A30" t="str">
            <v>CHIRIQUI</v>
          </cell>
        </row>
        <row r="31">
          <cell r="A31" t="str">
            <v xml:space="preserve">   ALANJE</v>
          </cell>
        </row>
        <row r="32">
          <cell r="A32" t="str">
            <v xml:space="preserve">   BARU</v>
          </cell>
        </row>
        <row r="33">
          <cell r="A33" t="str">
            <v xml:space="preserve">   BOQUERON</v>
          </cell>
        </row>
        <row r="34">
          <cell r="A34" t="str">
            <v xml:space="preserve">   BOQUETE</v>
          </cell>
        </row>
        <row r="35">
          <cell r="A35" t="str">
            <v xml:space="preserve">   BUGABA</v>
          </cell>
        </row>
        <row r="36">
          <cell r="A36" t="str">
            <v xml:space="preserve">   DAVID</v>
          </cell>
        </row>
        <row r="37">
          <cell r="A37" t="str">
            <v xml:space="preserve">   DOLEGA</v>
          </cell>
        </row>
        <row r="38">
          <cell r="A38" t="str">
            <v xml:space="preserve">   GUALACA</v>
          </cell>
        </row>
        <row r="39">
          <cell r="A39" t="str">
            <v xml:space="preserve">   REMEDIOS</v>
          </cell>
        </row>
        <row r="40">
          <cell r="A40" t="str">
            <v xml:space="preserve">   RENACIMIENTO</v>
          </cell>
        </row>
        <row r="41">
          <cell r="A41" t="str">
            <v xml:space="preserve">   SAN FELIX</v>
          </cell>
        </row>
        <row r="42">
          <cell r="A42" t="str">
            <v xml:space="preserve">   SAN LORENZO</v>
          </cell>
        </row>
        <row r="43">
          <cell r="A43" t="str">
            <v xml:space="preserve">   TOLE</v>
          </cell>
        </row>
        <row r="45">
          <cell r="A45" t="str">
            <v>DARIEN</v>
          </cell>
        </row>
        <row r="46">
          <cell r="A46" t="str">
            <v xml:space="preserve">   CHEPIGANA</v>
          </cell>
        </row>
        <row r="47">
          <cell r="A47" t="str">
            <v xml:space="preserve">   PINOGANA</v>
          </cell>
        </row>
        <row r="48">
          <cell r="A48" t="str">
            <v xml:space="preserve">   CEMACO</v>
          </cell>
        </row>
        <row r="49">
          <cell r="A49" t="str">
            <v xml:space="preserve">   SAMBU</v>
          </cell>
        </row>
        <row r="51">
          <cell r="A51" t="str">
            <v>HERRERA</v>
          </cell>
        </row>
        <row r="52">
          <cell r="A52" t="str">
            <v xml:space="preserve">   CHITRE</v>
          </cell>
        </row>
        <row r="53">
          <cell r="A53" t="str">
            <v xml:space="preserve">   LAS MINAS</v>
          </cell>
        </row>
        <row r="54">
          <cell r="A54" t="str">
            <v xml:space="preserve">   LOS POZOS.</v>
          </cell>
        </row>
        <row r="55">
          <cell r="A55" t="str">
            <v xml:space="preserve">   OCU</v>
          </cell>
        </row>
        <row r="56">
          <cell r="A56" t="str">
            <v xml:space="preserve">   PARITA</v>
          </cell>
        </row>
        <row r="57">
          <cell r="A57" t="str">
            <v xml:space="preserve">   PESE</v>
          </cell>
        </row>
        <row r="58">
          <cell r="A58" t="str">
            <v xml:space="preserve">   SANTA MARIA</v>
          </cell>
        </row>
        <row r="60">
          <cell r="A60" t="str">
            <v>LOS SANTOS</v>
          </cell>
        </row>
        <row r="61">
          <cell r="A61" t="str">
            <v xml:space="preserve">   GUARARE</v>
          </cell>
        </row>
        <row r="62">
          <cell r="A62" t="str">
            <v xml:space="preserve">   LAS TABLAS</v>
          </cell>
        </row>
        <row r="63">
          <cell r="A63" t="str">
            <v xml:space="preserve">   LOS SANTOS</v>
          </cell>
        </row>
        <row r="64">
          <cell r="A64" t="str">
            <v xml:space="preserve">   MACARACAS</v>
          </cell>
        </row>
        <row r="65">
          <cell r="A65" t="str">
            <v xml:space="preserve">   PEDASI</v>
          </cell>
        </row>
        <row r="66">
          <cell r="A66" t="str">
            <v xml:space="preserve">   POCRI</v>
          </cell>
        </row>
        <row r="67">
          <cell r="A67" t="str">
            <v xml:space="preserve">   TONOSI</v>
          </cell>
        </row>
        <row r="69">
          <cell r="A69" t="str">
            <v>PANAMA</v>
          </cell>
        </row>
        <row r="70">
          <cell r="A70" t="str">
            <v xml:space="preserve">   ARRAIJAN</v>
          </cell>
        </row>
        <row r="71">
          <cell r="A71" t="str">
            <v xml:space="preserve">   BALBOA </v>
          </cell>
        </row>
        <row r="72">
          <cell r="A72" t="str">
            <v xml:space="preserve">   CAPIRA</v>
          </cell>
        </row>
        <row r="73">
          <cell r="A73" t="str">
            <v xml:space="preserve">   CHAME</v>
          </cell>
        </row>
        <row r="74">
          <cell r="A74" t="str">
            <v xml:space="preserve">   CHEPO 2/</v>
          </cell>
        </row>
        <row r="75">
          <cell r="A75" t="str">
            <v xml:space="preserve">   CHIMAN </v>
          </cell>
        </row>
        <row r="76">
          <cell r="A76" t="str">
            <v xml:space="preserve">   LA CHORRERA</v>
          </cell>
        </row>
        <row r="77">
          <cell r="A77" t="str">
            <v xml:space="preserve">   PANAMA </v>
          </cell>
        </row>
        <row r="78">
          <cell r="A78" t="str">
            <v xml:space="preserve">   SAN CARLOS   </v>
          </cell>
        </row>
        <row r="79">
          <cell r="A79" t="str">
            <v xml:space="preserve">   SAN MIGUELITO</v>
          </cell>
        </row>
        <row r="80">
          <cell r="A80" t="str">
            <v xml:space="preserve">   TABOGA</v>
          </cell>
        </row>
        <row r="82">
          <cell r="A82" t="str">
            <v>VERAGUAS</v>
          </cell>
        </row>
        <row r="83">
          <cell r="A83" t="str">
            <v xml:space="preserve">   ATALAYA</v>
          </cell>
        </row>
        <row r="84">
          <cell r="A84" t="str">
            <v xml:space="preserve">   CALOBRE</v>
          </cell>
        </row>
        <row r="85">
          <cell r="A85" t="str">
            <v xml:space="preserve">   CAÑAZAS</v>
          </cell>
        </row>
        <row r="86">
          <cell r="A86" t="str">
            <v xml:space="preserve">   LA MESA</v>
          </cell>
        </row>
        <row r="87">
          <cell r="A87" t="str">
            <v xml:space="preserve">   LAS PALMAS</v>
          </cell>
        </row>
        <row r="88">
          <cell r="A88" t="str">
            <v xml:space="preserve">   MARIATO</v>
          </cell>
        </row>
        <row r="89">
          <cell r="A89" t="str">
            <v xml:space="preserve">   MONTIJO</v>
          </cell>
        </row>
        <row r="90">
          <cell r="A90" t="str">
            <v xml:space="preserve">   RIO DE JESUS</v>
          </cell>
        </row>
        <row r="91">
          <cell r="A91" t="str">
            <v xml:space="preserve">   SAN FRANCISCO</v>
          </cell>
        </row>
        <row r="92">
          <cell r="A92" t="str">
            <v xml:space="preserve">   SANTA FE</v>
          </cell>
        </row>
        <row r="93">
          <cell r="A93" t="str">
            <v xml:space="preserve">   SANTIAGO</v>
          </cell>
        </row>
        <row r="94">
          <cell r="A94" t="str">
            <v xml:space="preserve">   SONA</v>
          </cell>
        </row>
        <row r="96">
          <cell r="A96" t="str">
            <v>KUNA YALA</v>
          </cell>
        </row>
        <row r="98">
          <cell r="A98" t="str">
            <v>NGOBE BUGLÉ</v>
          </cell>
        </row>
        <row r="99">
          <cell r="A99" t="str">
            <v xml:space="preserve">  BESIKO</v>
          </cell>
        </row>
        <row r="100">
          <cell r="A100" t="str">
            <v xml:space="preserve">  MIRONO</v>
          </cell>
        </row>
        <row r="101">
          <cell r="A101" t="str">
            <v xml:space="preserve">  MUNA</v>
          </cell>
        </row>
        <row r="102">
          <cell r="A102" t="str">
            <v xml:space="preserve">  NOLE DUIMA</v>
          </cell>
        </row>
        <row r="103">
          <cell r="A103" t="str">
            <v xml:space="preserve">  NURUM</v>
          </cell>
        </row>
        <row r="104">
          <cell r="A104" t="str">
            <v xml:space="preserve">  KANKINTÚ</v>
          </cell>
        </row>
        <row r="105">
          <cell r="A105" t="str">
            <v xml:space="preserve">  KUSAPIN</v>
          </cell>
        </row>
        <row r="106">
          <cell r="A106" t="str">
            <v>1/ Cálculo en base a la estimación de población al 1º de julio.</v>
          </cell>
        </row>
        <row r="107">
          <cell r="A107" t="str">
            <v>2/ Incluye CSS</v>
          </cell>
        </row>
        <row r="108">
          <cell r="A108" t="str">
            <v>Fuente: Departamento de Análisis de Situación y Tendencias, Sección de Estadísticas,</v>
          </cell>
        </row>
        <row r="109">
          <cell r="A109" t="str">
            <v xml:space="preserve">              MINSA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42"/>
      <sheetName val="C39"/>
      <sheetName val="Hoja2"/>
      <sheetName val="Hoja1"/>
    </sheetNames>
    <sheetDataSet>
      <sheetData sheetId="0"/>
      <sheetData sheetId="1">
        <row r="8">
          <cell r="A8" t="str">
            <v>TOTAL</v>
          </cell>
        </row>
        <row r="10">
          <cell r="A10" t="str">
            <v>BOCAS DEL TORO</v>
          </cell>
        </row>
        <row r="11">
          <cell r="A11" t="str">
            <v xml:space="preserve">   BOCAS DEL TORO</v>
          </cell>
        </row>
        <row r="12">
          <cell r="A12" t="str">
            <v xml:space="preserve">   CHANGUINOLA</v>
          </cell>
        </row>
        <row r="13">
          <cell r="A13" t="str">
            <v xml:space="preserve">   CHIRIQUI GRANDE</v>
          </cell>
        </row>
        <row r="15">
          <cell r="A15" t="str">
            <v xml:space="preserve">COCLE </v>
          </cell>
        </row>
        <row r="16">
          <cell r="A16" t="str">
            <v xml:space="preserve">   AGUADULCE</v>
          </cell>
        </row>
        <row r="17">
          <cell r="A17" t="str">
            <v xml:space="preserve">   ANTON</v>
          </cell>
        </row>
        <row r="18">
          <cell r="A18" t="str">
            <v xml:space="preserve">   LA PINTADA</v>
          </cell>
        </row>
        <row r="19">
          <cell r="A19" t="str">
            <v xml:space="preserve">   NATA</v>
          </cell>
        </row>
        <row r="20">
          <cell r="A20" t="str">
            <v xml:space="preserve">   OLA</v>
          </cell>
        </row>
        <row r="21">
          <cell r="A21" t="str">
            <v xml:space="preserve">   PENONOME</v>
          </cell>
        </row>
        <row r="23">
          <cell r="A23" t="str">
            <v xml:space="preserve">COLON  </v>
          </cell>
        </row>
        <row r="24">
          <cell r="A24" t="str">
            <v xml:space="preserve">   COLON</v>
          </cell>
        </row>
        <row r="25">
          <cell r="A25" t="str">
            <v xml:space="preserve">   CHAGRES</v>
          </cell>
        </row>
        <row r="26">
          <cell r="A26" t="str">
            <v xml:space="preserve">   DONOSO</v>
          </cell>
        </row>
        <row r="27">
          <cell r="A27" t="str">
            <v xml:space="preserve">   PORTOBELO</v>
          </cell>
        </row>
        <row r="28">
          <cell r="A28" t="str">
            <v xml:space="preserve">   SANTA ISABEL</v>
          </cell>
        </row>
        <row r="30">
          <cell r="A30" t="str">
            <v>CHIRIQUI</v>
          </cell>
        </row>
        <row r="31">
          <cell r="A31" t="str">
            <v xml:space="preserve">   ALANJE</v>
          </cell>
        </row>
        <row r="32">
          <cell r="A32" t="str">
            <v xml:space="preserve">   BARU</v>
          </cell>
        </row>
        <row r="33">
          <cell r="A33" t="str">
            <v xml:space="preserve">   BOQUERON</v>
          </cell>
        </row>
        <row r="34">
          <cell r="A34" t="str">
            <v xml:space="preserve">   BOQUETE</v>
          </cell>
        </row>
        <row r="35">
          <cell r="A35" t="str">
            <v xml:space="preserve">   BUGABA</v>
          </cell>
        </row>
        <row r="36">
          <cell r="A36" t="str">
            <v xml:space="preserve">   DAVID</v>
          </cell>
        </row>
        <row r="37">
          <cell r="A37" t="str">
            <v xml:space="preserve">   DOLEGA</v>
          </cell>
        </row>
        <row r="38">
          <cell r="A38" t="str">
            <v xml:space="preserve">   GUALACA</v>
          </cell>
        </row>
        <row r="39">
          <cell r="A39" t="str">
            <v xml:space="preserve">   REMEDIOS</v>
          </cell>
        </row>
        <row r="40">
          <cell r="A40" t="str">
            <v xml:space="preserve">   RENACIMIENTO</v>
          </cell>
        </row>
        <row r="41">
          <cell r="A41" t="str">
            <v xml:space="preserve">   SAN FELIX</v>
          </cell>
        </row>
        <row r="42">
          <cell r="A42" t="str">
            <v xml:space="preserve">   SAN LORENZO</v>
          </cell>
        </row>
        <row r="43">
          <cell r="A43" t="str">
            <v xml:space="preserve">   TOLE</v>
          </cell>
        </row>
        <row r="45">
          <cell r="A45" t="str">
            <v>DARIEN</v>
          </cell>
        </row>
        <row r="46">
          <cell r="A46" t="str">
            <v xml:space="preserve">   CHEPIGANA</v>
          </cell>
        </row>
        <row r="47">
          <cell r="A47" t="str">
            <v xml:space="preserve">   PINOGANA</v>
          </cell>
        </row>
        <row r="48">
          <cell r="A48" t="str">
            <v xml:space="preserve">   CEMACO</v>
          </cell>
        </row>
        <row r="49">
          <cell r="A49" t="str">
            <v xml:space="preserve">   SAMBU</v>
          </cell>
        </row>
        <row r="51">
          <cell r="A51" t="str">
            <v>HERRERA</v>
          </cell>
        </row>
        <row r="52">
          <cell r="A52" t="str">
            <v xml:space="preserve">   CHITRE</v>
          </cell>
        </row>
        <row r="53">
          <cell r="A53" t="str">
            <v xml:space="preserve">   LAS MINAS</v>
          </cell>
        </row>
        <row r="54">
          <cell r="A54" t="str">
            <v xml:space="preserve">   LOS POZOS.</v>
          </cell>
        </row>
        <row r="55">
          <cell r="A55" t="str">
            <v xml:space="preserve">   OCU</v>
          </cell>
        </row>
        <row r="56">
          <cell r="A56" t="str">
            <v xml:space="preserve">   PARITA</v>
          </cell>
        </row>
        <row r="57">
          <cell r="A57" t="str">
            <v xml:space="preserve">   PESE</v>
          </cell>
        </row>
        <row r="58">
          <cell r="A58" t="str">
            <v xml:space="preserve">   SANTA MARIA</v>
          </cell>
        </row>
        <row r="60">
          <cell r="A60" t="str">
            <v>LOS SANTOS</v>
          </cell>
        </row>
        <row r="61">
          <cell r="A61" t="str">
            <v xml:space="preserve">   GUARARE</v>
          </cell>
        </row>
        <row r="62">
          <cell r="A62" t="str">
            <v xml:space="preserve">   LAS TABLAS</v>
          </cell>
        </row>
        <row r="63">
          <cell r="A63" t="str">
            <v xml:space="preserve">   LOS SANTOS</v>
          </cell>
        </row>
        <row r="64">
          <cell r="A64" t="str">
            <v xml:space="preserve">   MACARACAS</v>
          </cell>
        </row>
        <row r="65">
          <cell r="A65" t="str">
            <v xml:space="preserve">   PEDASI</v>
          </cell>
        </row>
        <row r="66">
          <cell r="A66" t="str">
            <v xml:space="preserve">   POCRI</v>
          </cell>
        </row>
        <row r="67">
          <cell r="A67" t="str">
            <v xml:space="preserve">   TONOSI</v>
          </cell>
        </row>
        <row r="69">
          <cell r="A69" t="str">
            <v>PANAMA</v>
          </cell>
        </row>
        <row r="70">
          <cell r="A70" t="str">
            <v xml:space="preserve">   ARRAIJAN</v>
          </cell>
        </row>
        <row r="71">
          <cell r="A71" t="str">
            <v xml:space="preserve">   BALBOA </v>
          </cell>
        </row>
        <row r="72">
          <cell r="A72" t="str">
            <v xml:space="preserve">   CAPIRA</v>
          </cell>
        </row>
        <row r="73">
          <cell r="A73" t="str">
            <v xml:space="preserve">   CHAME</v>
          </cell>
        </row>
        <row r="74">
          <cell r="A74" t="str">
            <v xml:space="preserve">   CHEPO 2/</v>
          </cell>
        </row>
        <row r="75">
          <cell r="A75" t="str">
            <v xml:space="preserve">   CHIMAN </v>
          </cell>
        </row>
        <row r="76">
          <cell r="A76" t="str">
            <v xml:space="preserve">   LA CHORRERA</v>
          </cell>
        </row>
        <row r="77">
          <cell r="A77" t="str">
            <v xml:space="preserve">   PANAMA </v>
          </cell>
        </row>
        <row r="78">
          <cell r="A78" t="str">
            <v xml:space="preserve">   SAN CARLOS   </v>
          </cell>
        </row>
        <row r="79">
          <cell r="A79" t="str">
            <v xml:space="preserve">   SAN MIGUELITO</v>
          </cell>
        </row>
        <row r="80">
          <cell r="A80" t="str">
            <v xml:space="preserve">   TABOGA</v>
          </cell>
        </row>
        <row r="82">
          <cell r="A82" t="str">
            <v>VERAGUAS</v>
          </cell>
        </row>
        <row r="83">
          <cell r="A83" t="str">
            <v xml:space="preserve">   ATALAYA</v>
          </cell>
        </row>
        <row r="84">
          <cell r="A84" t="str">
            <v xml:space="preserve">   CALOBRE</v>
          </cell>
        </row>
        <row r="85">
          <cell r="A85" t="str">
            <v xml:space="preserve">   CAÑAZAS</v>
          </cell>
        </row>
        <row r="86">
          <cell r="A86" t="str">
            <v xml:space="preserve">   LA MESA</v>
          </cell>
        </row>
        <row r="87">
          <cell r="A87" t="str">
            <v xml:space="preserve">   LAS PALMAS</v>
          </cell>
        </row>
        <row r="88">
          <cell r="A88" t="str">
            <v xml:space="preserve">   MARIATO</v>
          </cell>
        </row>
        <row r="89">
          <cell r="A89" t="str">
            <v xml:space="preserve">   MONTIJO</v>
          </cell>
        </row>
        <row r="90">
          <cell r="A90" t="str">
            <v xml:space="preserve">   RIO DE JESUS</v>
          </cell>
        </row>
        <row r="91">
          <cell r="A91" t="str">
            <v xml:space="preserve">   SAN FRANCISCO</v>
          </cell>
        </row>
        <row r="92">
          <cell r="A92" t="str">
            <v xml:space="preserve">   SANTA FE</v>
          </cell>
        </row>
        <row r="93">
          <cell r="A93" t="str">
            <v xml:space="preserve">   SANTIAGO</v>
          </cell>
        </row>
        <row r="94">
          <cell r="A94" t="str">
            <v xml:space="preserve">   SONA</v>
          </cell>
        </row>
        <row r="96">
          <cell r="A96" t="str">
            <v>KUNA YALA</v>
          </cell>
        </row>
        <row r="98">
          <cell r="A98" t="str">
            <v>NGOBE BUGLÉ</v>
          </cell>
        </row>
        <row r="99">
          <cell r="A99" t="str">
            <v xml:space="preserve">  BESIKO</v>
          </cell>
        </row>
        <row r="100">
          <cell r="A100" t="str">
            <v xml:space="preserve">  MIRONO</v>
          </cell>
        </row>
        <row r="101">
          <cell r="A101" t="str">
            <v xml:space="preserve">  MUNA</v>
          </cell>
        </row>
        <row r="102">
          <cell r="A102" t="str">
            <v xml:space="preserve">  NOLE DUIMA</v>
          </cell>
        </row>
        <row r="103">
          <cell r="A103" t="str">
            <v xml:space="preserve">  NURUM</v>
          </cell>
        </row>
        <row r="104">
          <cell r="A104" t="str">
            <v xml:space="preserve">  KANKINTÚ</v>
          </cell>
        </row>
        <row r="105">
          <cell r="A105" t="str">
            <v xml:space="preserve">  KUSAPIN</v>
          </cell>
        </row>
        <row r="106">
          <cell r="A106" t="str">
            <v>1/ Cálculo en base a la estimación de población al 1º de julio.</v>
          </cell>
        </row>
        <row r="107">
          <cell r="A107" t="str">
            <v>2/ Incluye CSS</v>
          </cell>
        </row>
        <row r="108">
          <cell r="A108" t="str">
            <v>Fuente: Departamento de Análisis de Situación y Tendencias, Sección de Estadísticas,</v>
          </cell>
        </row>
        <row r="109">
          <cell r="A109" t="str">
            <v xml:space="preserve">              MINSA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42"/>
      <sheetName val="C39"/>
      <sheetName val="Hoja2"/>
      <sheetName val="Hoja1"/>
    </sheetNames>
    <sheetDataSet>
      <sheetData sheetId="0"/>
      <sheetData sheetId="1">
        <row r="8">
          <cell r="A8" t="str">
            <v>TOTAL</v>
          </cell>
        </row>
        <row r="10">
          <cell r="A10" t="str">
            <v>BOCAS DEL TORO</v>
          </cell>
        </row>
        <row r="11">
          <cell r="A11" t="str">
            <v xml:space="preserve">   BOCAS DEL TORO</v>
          </cell>
        </row>
        <row r="12">
          <cell r="A12" t="str">
            <v xml:space="preserve">   CHANGUINOLA</v>
          </cell>
        </row>
        <row r="13">
          <cell r="A13" t="str">
            <v xml:space="preserve">   CHIRIQUI GRANDE</v>
          </cell>
        </row>
        <row r="15">
          <cell r="A15" t="str">
            <v xml:space="preserve">COCLE </v>
          </cell>
        </row>
        <row r="16">
          <cell r="A16" t="str">
            <v xml:space="preserve">   AGUADULCE</v>
          </cell>
        </row>
        <row r="17">
          <cell r="A17" t="str">
            <v xml:space="preserve">   ANTON</v>
          </cell>
        </row>
        <row r="18">
          <cell r="A18" t="str">
            <v xml:space="preserve">   LA PINTADA</v>
          </cell>
        </row>
        <row r="19">
          <cell r="A19" t="str">
            <v xml:space="preserve">   NATA</v>
          </cell>
        </row>
        <row r="20">
          <cell r="A20" t="str">
            <v xml:space="preserve">   OLA</v>
          </cell>
        </row>
        <row r="21">
          <cell r="A21" t="str">
            <v xml:space="preserve">   PENONOME</v>
          </cell>
        </row>
        <row r="23">
          <cell r="A23" t="str">
            <v xml:space="preserve">COLON  </v>
          </cell>
        </row>
        <row r="24">
          <cell r="A24" t="str">
            <v xml:space="preserve">   COLON</v>
          </cell>
        </row>
        <row r="25">
          <cell r="A25" t="str">
            <v xml:space="preserve">   CHAGRES</v>
          </cell>
        </row>
        <row r="26">
          <cell r="A26" t="str">
            <v xml:space="preserve">   DONOSO</v>
          </cell>
        </row>
        <row r="27">
          <cell r="A27" t="str">
            <v xml:space="preserve">   PORTOBELO</v>
          </cell>
        </row>
        <row r="28">
          <cell r="A28" t="str">
            <v xml:space="preserve">   SANTA ISABEL</v>
          </cell>
        </row>
        <row r="30">
          <cell r="A30" t="str">
            <v>CHIRIQUI</v>
          </cell>
        </row>
        <row r="31">
          <cell r="A31" t="str">
            <v xml:space="preserve">   ALANJE</v>
          </cell>
        </row>
        <row r="32">
          <cell r="A32" t="str">
            <v xml:space="preserve">   BARU</v>
          </cell>
        </row>
        <row r="33">
          <cell r="A33" t="str">
            <v xml:space="preserve">   BOQUERON</v>
          </cell>
        </row>
        <row r="34">
          <cell r="A34" t="str">
            <v xml:space="preserve">   BOQUETE</v>
          </cell>
        </row>
        <row r="35">
          <cell r="A35" t="str">
            <v xml:space="preserve">   BUGABA</v>
          </cell>
        </row>
        <row r="36">
          <cell r="A36" t="str">
            <v xml:space="preserve">   DAVID</v>
          </cell>
        </row>
        <row r="37">
          <cell r="A37" t="str">
            <v xml:space="preserve">   DOLEGA</v>
          </cell>
        </row>
        <row r="38">
          <cell r="A38" t="str">
            <v xml:space="preserve">   GUALACA</v>
          </cell>
        </row>
        <row r="39">
          <cell r="A39" t="str">
            <v xml:space="preserve">   REMEDIOS</v>
          </cell>
        </row>
        <row r="40">
          <cell r="A40" t="str">
            <v xml:space="preserve">   RENACIMIENTO</v>
          </cell>
        </row>
        <row r="41">
          <cell r="A41" t="str">
            <v xml:space="preserve">   SAN FELIX</v>
          </cell>
        </row>
        <row r="42">
          <cell r="A42" t="str">
            <v xml:space="preserve">   SAN LORENZO</v>
          </cell>
        </row>
        <row r="43">
          <cell r="A43" t="str">
            <v xml:space="preserve">   TOLE</v>
          </cell>
        </row>
        <row r="45">
          <cell r="A45" t="str">
            <v>DARIEN</v>
          </cell>
        </row>
        <row r="46">
          <cell r="A46" t="str">
            <v xml:space="preserve">   CHEPIGANA</v>
          </cell>
        </row>
        <row r="47">
          <cell r="A47" t="str">
            <v xml:space="preserve">   PINOGANA</v>
          </cell>
        </row>
        <row r="48">
          <cell r="A48" t="str">
            <v xml:space="preserve">   CEMACO</v>
          </cell>
        </row>
        <row r="49">
          <cell r="A49" t="str">
            <v xml:space="preserve">   SAMBU</v>
          </cell>
        </row>
        <row r="51">
          <cell r="A51" t="str">
            <v>HERRERA</v>
          </cell>
        </row>
        <row r="52">
          <cell r="A52" t="str">
            <v xml:space="preserve">   CHITRE</v>
          </cell>
        </row>
        <row r="53">
          <cell r="A53" t="str">
            <v xml:space="preserve">   LAS MINAS</v>
          </cell>
        </row>
        <row r="54">
          <cell r="A54" t="str">
            <v xml:space="preserve">   LOS POZOS.</v>
          </cell>
        </row>
        <row r="55">
          <cell r="A55" t="str">
            <v xml:space="preserve">   OCU</v>
          </cell>
        </row>
        <row r="56">
          <cell r="A56" t="str">
            <v xml:space="preserve">   PARITA</v>
          </cell>
        </row>
        <row r="57">
          <cell r="A57" t="str">
            <v xml:space="preserve">   PESE</v>
          </cell>
        </row>
        <row r="58">
          <cell r="A58" t="str">
            <v xml:space="preserve">   SANTA MARIA</v>
          </cell>
        </row>
        <row r="60">
          <cell r="A60" t="str">
            <v>LOS SANTOS</v>
          </cell>
        </row>
        <row r="61">
          <cell r="A61" t="str">
            <v xml:space="preserve">   GUARARE</v>
          </cell>
        </row>
        <row r="62">
          <cell r="A62" t="str">
            <v xml:space="preserve">   LAS TABLAS</v>
          </cell>
        </row>
        <row r="63">
          <cell r="A63" t="str">
            <v xml:space="preserve">   LOS SANTOS</v>
          </cell>
        </row>
        <row r="64">
          <cell r="A64" t="str">
            <v xml:space="preserve">   MACARACAS</v>
          </cell>
        </row>
        <row r="65">
          <cell r="A65" t="str">
            <v xml:space="preserve">   PEDASI</v>
          </cell>
        </row>
        <row r="66">
          <cell r="A66" t="str">
            <v xml:space="preserve">   POCRI</v>
          </cell>
        </row>
        <row r="67">
          <cell r="A67" t="str">
            <v xml:space="preserve">   TONOSI</v>
          </cell>
        </row>
        <row r="69">
          <cell r="A69" t="str">
            <v>PANAMA</v>
          </cell>
        </row>
        <row r="70">
          <cell r="A70" t="str">
            <v xml:space="preserve">   ARRAIJAN</v>
          </cell>
        </row>
        <row r="71">
          <cell r="A71" t="str">
            <v xml:space="preserve">   BALBOA </v>
          </cell>
        </row>
        <row r="72">
          <cell r="A72" t="str">
            <v xml:space="preserve">   CAPIRA</v>
          </cell>
        </row>
        <row r="73">
          <cell r="A73" t="str">
            <v xml:space="preserve">   CHAME</v>
          </cell>
        </row>
        <row r="74">
          <cell r="A74" t="str">
            <v xml:space="preserve">   CHEPO 2/</v>
          </cell>
        </row>
        <row r="75">
          <cell r="A75" t="str">
            <v xml:space="preserve">   CHIMAN </v>
          </cell>
        </row>
        <row r="76">
          <cell r="A76" t="str">
            <v xml:space="preserve">   LA CHORRERA</v>
          </cell>
        </row>
        <row r="77">
          <cell r="A77" t="str">
            <v xml:space="preserve">   PANAMA </v>
          </cell>
        </row>
        <row r="78">
          <cell r="A78" t="str">
            <v xml:space="preserve">   SAN CARLOS   </v>
          </cell>
        </row>
        <row r="79">
          <cell r="A79" t="str">
            <v xml:space="preserve">   SAN MIGUELITO</v>
          </cell>
        </row>
        <row r="80">
          <cell r="A80" t="str">
            <v xml:space="preserve">   TABOGA</v>
          </cell>
        </row>
        <row r="82">
          <cell r="A82" t="str">
            <v>VERAGUAS</v>
          </cell>
        </row>
        <row r="83">
          <cell r="A83" t="str">
            <v xml:space="preserve">   ATALAYA</v>
          </cell>
        </row>
        <row r="84">
          <cell r="A84" t="str">
            <v xml:space="preserve">   CALOBRE</v>
          </cell>
        </row>
        <row r="85">
          <cell r="A85" t="str">
            <v xml:space="preserve">   CAÑAZAS</v>
          </cell>
        </row>
        <row r="86">
          <cell r="A86" t="str">
            <v xml:space="preserve">   LA MESA</v>
          </cell>
        </row>
        <row r="87">
          <cell r="A87" t="str">
            <v xml:space="preserve">   LAS PALMAS</v>
          </cell>
        </row>
        <row r="88">
          <cell r="A88" t="str">
            <v xml:space="preserve">   MARIATO</v>
          </cell>
        </row>
        <row r="89">
          <cell r="A89" t="str">
            <v xml:space="preserve">   MONTIJO</v>
          </cell>
        </row>
        <row r="90">
          <cell r="A90" t="str">
            <v xml:space="preserve">   RIO DE JESUS</v>
          </cell>
        </row>
        <row r="91">
          <cell r="A91" t="str">
            <v xml:space="preserve">   SAN FRANCISCO</v>
          </cell>
        </row>
        <row r="92">
          <cell r="A92" t="str">
            <v xml:space="preserve">   SANTA FE</v>
          </cell>
        </row>
        <row r="93">
          <cell r="A93" t="str">
            <v xml:space="preserve">   SANTIAGO</v>
          </cell>
        </row>
        <row r="94">
          <cell r="A94" t="str">
            <v xml:space="preserve">   SONA</v>
          </cell>
        </row>
        <row r="96">
          <cell r="A96" t="str">
            <v>KUNA YALA</v>
          </cell>
        </row>
        <row r="98">
          <cell r="A98" t="str">
            <v>NGOBE BUGLÉ</v>
          </cell>
        </row>
        <row r="99">
          <cell r="A99" t="str">
            <v xml:space="preserve">  BESIKO</v>
          </cell>
        </row>
        <row r="100">
          <cell r="A100" t="str">
            <v xml:space="preserve">  MIRONO</v>
          </cell>
        </row>
        <row r="101">
          <cell r="A101" t="str">
            <v xml:space="preserve">  MUNA</v>
          </cell>
        </row>
        <row r="102">
          <cell r="A102" t="str">
            <v xml:space="preserve">  NOLE DUIMA</v>
          </cell>
        </row>
        <row r="103">
          <cell r="A103" t="str">
            <v xml:space="preserve">  NURUM</v>
          </cell>
        </row>
        <row r="104">
          <cell r="A104" t="str">
            <v xml:space="preserve">  KANKINTÚ</v>
          </cell>
        </row>
        <row r="105">
          <cell r="A105" t="str">
            <v xml:space="preserve">  KUSAPIN</v>
          </cell>
        </row>
        <row r="106">
          <cell r="A106" t="str">
            <v>1/ Cálculo en base a la estimación de población al 1º de julio.</v>
          </cell>
        </row>
        <row r="107">
          <cell r="A107" t="str">
            <v>2/ Incluye CSS</v>
          </cell>
        </row>
        <row r="108">
          <cell r="A108" t="str">
            <v>Fuente: Departamento de Análisis de Situación y Tendencias, Sección de Estadísticas,</v>
          </cell>
        </row>
        <row r="109">
          <cell r="A109" t="str">
            <v xml:space="preserve">              MINSA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42"/>
      <sheetName val="C39"/>
      <sheetName val="Hoja2"/>
      <sheetName val="Hoja1"/>
      <sheetName val="cuad-13"/>
    </sheetNames>
    <sheetDataSet>
      <sheetData sheetId="0"/>
      <sheetData sheetId="1">
        <row r="8">
          <cell r="A8" t="str">
            <v>TOTAL</v>
          </cell>
        </row>
        <row r="10">
          <cell r="A10" t="str">
            <v>BOCAS DEL TORO</v>
          </cell>
        </row>
        <row r="11">
          <cell r="A11" t="str">
            <v xml:space="preserve">   BOCAS DEL TORO</v>
          </cell>
        </row>
        <row r="12">
          <cell r="A12" t="str">
            <v xml:space="preserve">   CHANGUINOLA</v>
          </cell>
        </row>
        <row r="13">
          <cell r="A13" t="str">
            <v xml:space="preserve">   CHIRIQUI GRANDE</v>
          </cell>
        </row>
        <row r="15">
          <cell r="A15" t="str">
            <v xml:space="preserve">COCLE </v>
          </cell>
        </row>
        <row r="16">
          <cell r="A16" t="str">
            <v xml:space="preserve">   AGUADULCE</v>
          </cell>
        </row>
        <row r="17">
          <cell r="A17" t="str">
            <v xml:space="preserve">   ANTON</v>
          </cell>
        </row>
        <row r="18">
          <cell r="A18" t="str">
            <v xml:space="preserve">   LA PINTADA</v>
          </cell>
        </row>
        <row r="19">
          <cell r="A19" t="str">
            <v xml:space="preserve">   NATA</v>
          </cell>
        </row>
        <row r="20">
          <cell r="A20" t="str">
            <v xml:space="preserve">   OLA</v>
          </cell>
        </row>
        <row r="21">
          <cell r="A21" t="str">
            <v xml:space="preserve">   PENONOME</v>
          </cell>
        </row>
        <row r="23">
          <cell r="A23" t="str">
            <v xml:space="preserve">COLON  </v>
          </cell>
        </row>
        <row r="24">
          <cell r="A24" t="str">
            <v xml:space="preserve">   COLON</v>
          </cell>
        </row>
        <row r="25">
          <cell r="A25" t="str">
            <v xml:space="preserve">   CHAGRES</v>
          </cell>
        </row>
        <row r="26">
          <cell r="A26" t="str">
            <v xml:space="preserve">   DONOSO</v>
          </cell>
        </row>
        <row r="27">
          <cell r="A27" t="str">
            <v xml:space="preserve">   PORTOBELO</v>
          </cell>
        </row>
        <row r="28">
          <cell r="A28" t="str">
            <v xml:space="preserve">   SANTA ISABEL</v>
          </cell>
        </row>
        <row r="30">
          <cell r="A30" t="str">
            <v>CHIRIQUI</v>
          </cell>
        </row>
        <row r="31">
          <cell r="A31" t="str">
            <v xml:space="preserve">   ALANJE</v>
          </cell>
        </row>
        <row r="32">
          <cell r="A32" t="str">
            <v xml:space="preserve">   BARU</v>
          </cell>
        </row>
        <row r="33">
          <cell r="A33" t="str">
            <v xml:space="preserve">   BOQUERON</v>
          </cell>
        </row>
        <row r="34">
          <cell r="A34" t="str">
            <v xml:space="preserve">   BOQUETE</v>
          </cell>
        </row>
        <row r="35">
          <cell r="A35" t="str">
            <v xml:space="preserve">   BUGABA</v>
          </cell>
        </row>
        <row r="36">
          <cell r="A36" t="str">
            <v xml:space="preserve">   DAVID</v>
          </cell>
        </row>
        <row r="37">
          <cell r="A37" t="str">
            <v xml:space="preserve">   DOLEGA</v>
          </cell>
        </row>
        <row r="38">
          <cell r="A38" t="str">
            <v xml:space="preserve">   GUALACA</v>
          </cell>
        </row>
        <row r="39">
          <cell r="A39" t="str">
            <v xml:space="preserve">   REMEDIOS</v>
          </cell>
        </row>
        <row r="40">
          <cell r="A40" t="str">
            <v xml:space="preserve">   RENACIMIENTO</v>
          </cell>
        </row>
        <row r="41">
          <cell r="A41" t="str">
            <v xml:space="preserve">   SAN FELIX</v>
          </cell>
        </row>
        <row r="42">
          <cell r="A42" t="str">
            <v xml:space="preserve">   SAN LORENZO</v>
          </cell>
        </row>
        <row r="43">
          <cell r="A43" t="str">
            <v xml:space="preserve">   TOLE</v>
          </cell>
        </row>
        <row r="45">
          <cell r="A45" t="str">
            <v>DARIEN</v>
          </cell>
        </row>
        <row r="46">
          <cell r="A46" t="str">
            <v xml:space="preserve">   CHEPIGANA</v>
          </cell>
        </row>
        <row r="47">
          <cell r="A47" t="str">
            <v xml:space="preserve">   PINOGANA</v>
          </cell>
        </row>
        <row r="48">
          <cell r="A48" t="str">
            <v xml:space="preserve">   CEMACO</v>
          </cell>
        </row>
        <row r="49">
          <cell r="A49" t="str">
            <v xml:space="preserve">   SAMBU</v>
          </cell>
        </row>
        <row r="51">
          <cell r="A51" t="str">
            <v>HERRERA</v>
          </cell>
        </row>
        <row r="52">
          <cell r="A52" t="str">
            <v xml:space="preserve">   CHITRE</v>
          </cell>
        </row>
        <row r="53">
          <cell r="A53" t="str">
            <v xml:space="preserve">   LAS MINAS</v>
          </cell>
        </row>
        <row r="54">
          <cell r="A54" t="str">
            <v xml:space="preserve">   LOS POZOS.</v>
          </cell>
        </row>
        <row r="55">
          <cell r="A55" t="str">
            <v xml:space="preserve">   OCU</v>
          </cell>
        </row>
        <row r="56">
          <cell r="A56" t="str">
            <v xml:space="preserve">   PARITA</v>
          </cell>
        </row>
        <row r="57">
          <cell r="A57" t="str">
            <v xml:space="preserve">   PESE</v>
          </cell>
        </row>
        <row r="58">
          <cell r="A58" t="str">
            <v xml:space="preserve">   SANTA MARIA</v>
          </cell>
        </row>
        <row r="60">
          <cell r="A60" t="str">
            <v>LOS SANTOS</v>
          </cell>
        </row>
        <row r="61">
          <cell r="A61" t="str">
            <v xml:space="preserve">   GUARARE</v>
          </cell>
        </row>
        <row r="62">
          <cell r="A62" t="str">
            <v xml:space="preserve">   LAS TABLAS</v>
          </cell>
        </row>
        <row r="63">
          <cell r="A63" t="str">
            <v xml:space="preserve">   LOS SANTOS</v>
          </cell>
        </row>
        <row r="64">
          <cell r="A64" t="str">
            <v xml:space="preserve">   MACARACAS</v>
          </cell>
        </row>
        <row r="65">
          <cell r="A65" t="str">
            <v xml:space="preserve">   PEDASI</v>
          </cell>
        </row>
        <row r="66">
          <cell r="A66" t="str">
            <v xml:space="preserve">   POCRI</v>
          </cell>
        </row>
        <row r="67">
          <cell r="A67" t="str">
            <v xml:space="preserve">   TONOSI</v>
          </cell>
        </row>
        <row r="69">
          <cell r="A69" t="str">
            <v>PANAMA</v>
          </cell>
        </row>
        <row r="70">
          <cell r="A70" t="str">
            <v xml:space="preserve">   ARRAIJAN</v>
          </cell>
        </row>
        <row r="71">
          <cell r="A71" t="str">
            <v xml:space="preserve">   BALBOA </v>
          </cell>
        </row>
        <row r="72">
          <cell r="A72" t="str">
            <v xml:space="preserve">   CAPIRA</v>
          </cell>
        </row>
        <row r="73">
          <cell r="A73" t="str">
            <v xml:space="preserve">   CHAME</v>
          </cell>
        </row>
        <row r="74">
          <cell r="A74" t="str">
            <v xml:space="preserve">   CHEPO 2/</v>
          </cell>
        </row>
        <row r="75">
          <cell r="A75" t="str">
            <v xml:space="preserve">   CHIMAN </v>
          </cell>
        </row>
        <row r="76">
          <cell r="A76" t="str">
            <v xml:space="preserve">   LA CHORRERA</v>
          </cell>
        </row>
        <row r="77">
          <cell r="A77" t="str">
            <v xml:space="preserve">   PANAMA </v>
          </cell>
        </row>
        <row r="78">
          <cell r="A78" t="str">
            <v xml:space="preserve">   SAN CARLOS   </v>
          </cell>
        </row>
        <row r="79">
          <cell r="A79" t="str">
            <v xml:space="preserve">   SAN MIGUELITO</v>
          </cell>
        </row>
        <row r="80">
          <cell r="A80" t="str">
            <v xml:space="preserve">   TABOGA</v>
          </cell>
        </row>
        <row r="82">
          <cell r="A82" t="str">
            <v>VERAGUAS</v>
          </cell>
        </row>
        <row r="83">
          <cell r="A83" t="str">
            <v xml:space="preserve">   ATALAYA</v>
          </cell>
        </row>
        <row r="84">
          <cell r="A84" t="str">
            <v xml:space="preserve">   CALOBRE</v>
          </cell>
        </row>
        <row r="85">
          <cell r="A85" t="str">
            <v xml:space="preserve">   CAÑAZAS</v>
          </cell>
        </row>
        <row r="86">
          <cell r="A86" t="str">
            <v xml:space="preserve">   LA MESA</v>
          </cell>
        </row>
        <row r="87">
          <cell r="A87" t="str">
            <v xml:space="preserve">   LAS PALMAS</v>
          </cell>
        </row>
        <row r="88">
          <cell r="A88" t="str">
            <v xml:space="preserve">   MARIATO</v>
          </cell>
        </row>
        <row r="89">
          <cell r="A89" t="str">
            <v xml:space="preserve">   MONTIJO</v>
          </cell>
        </row>
        <row r="90">
          <cell r="A90" t="str">
            <v xml:space="preserve">   RIO DE JESUS</v>
          </cell>
        </row>
        <row r="91">
          <cell r="A91" t="str">
            <v xml:space="preserve">   SAN FRANCISCO</v>
          </cell>
        </row>
        <row r="92">
          <cell r="A92" t="str">
            <v xml:space="preserve">   SANTA FE</v>
          </cell>
        </row>
        <row r="93">
          <cell r="A93" t="str">
            <v xml:space="preserve">   SANTIAGO</v>
          </cell>
        </row>
        <row r="94">
          <cell r="A94" t="str">
            <v xml:space="preserve">   SONA</v>
          </cell>
        </row>
        <row r="96">
          <cell r="A96" t="str">
            <v>KUNA YALA</v>
          </cell>
        </row>
        <row r="98">
          <cell r="A98" t="str">
            <v>NGOBE BUGLÉ</v>
          </cell>
        </row>
        <row r="99">
          <cell r="A99" t="str">
            <v xml:space="preserve">  BESIKO</v>
          </cell>
        </row>
        <row r="100">
          <cell r="A100" t="str">
            <v xml:space="preserve">  MIRONO</v>
          </cell>
        </row>
        <row r="101">
          <cell r="A101" t="str">
            <v xml:space="preserve">  MUNA</v>
          </cell>
        </row>
        <row r="102">
          <cell r="A102" t="str">
            <v xml:space="preserve">  NOLE DUIMA</v>
          </cell>
        </row>
        <row r="103">
          <cell r="A103" t="str">
            <v xml:space="preserve">  NURUM</v>
          </cell>
        </row>
        <row r="104">
          <cell r="A104" t="str">
            <v xml:space="preserve">  KANKINTÚ</v>
          </cell>
        </row>
        <row r="105">
          <cell r="A105" t="str">
            <v xml:space="preserve">  KUSAPIN</v>
          </cell>
        </row>
        <row r="106">
          <cell r="A106" t="str">
            <v>1/ Cálculo en base a la estimación de población al 1º de julio.</v>
          </cell>
        </row>
        <row r="107">
          <cell r="A107" t="str">
            <v>2/ Incluye CSS</v>
          </cell>
        </row>
        <row r="108">
          <cell r="A108" t="str">
            <v>Fuente: Departamento de Análisis de Situación y Tendencias, Sección de Estadísticas,</v>
          </cell>
        </row>
        <row r="109">
          <cell r="A109" t="str">
            <v xml:space="preserve">              MINSA</v>
          </cell>
        </row>
      </sheetData>
      <sheetData sheetId="2"/>
      <sheetData sheetId="3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IS "/>
      <sheetName val="BT "/>
      <sheetName val="COCLE"/>
      <sheetName val="COLON"/>
      <sheetName val="CHIRIQUI"/>
      <sheetName val="DARIEN"/>
      <sheetName val="HERRERA"/>
      <sheetName val="LOSSANTOS"/>
      <sheetName val="ESTE"/>
      <sheetName val="METRO"/>
      <sheetName val="R OESTE  "/>
      <sheetName val="SMGTO"/>
      <sheetName val="PMANORTE"/>
      <sheetName val="VERAGUAS"/>
      <sheetName val="KUNA_YALA"/>
      <sheetName val="NGOBE_BUGLE"/>
      <sheetName val="P OESTE "/>
      <sheetName val="Hoja1"/>
      <sheetName val="Hoja2"/>
    </sheetNames>
    <sheetDataSet>
      <sheetData sheetId="0"/>
      <sheetData sheetId="1">
        <row r="7">
          <cell r="E7">
            <v>2443.9519999999998</v>
          </cell>
          <cell r="F7">
            <v>9705.4519999999993</v>
          </cell>
          <cell r="G7">
            <v>11367</v>
          </cell>
          <cell r="H7">
            <v>10597</v>
          </cell>
          <cell r="I7">
            <v>9611</v>
          </cell>
          <cell r="J7">
            <v>8691</v>
          </cell>
          <cell r="K7">
            <v>7188</v>
          </cell>
          <cell r="L7">
            <v>6254</v>
          </cell>
          <cell r="M7">
            <v>5728</v>
          </cell>
          <cell r="N7">
            <v>4779</v>
          </cell>
          <cell r="O7">
            <v>4350</v>
          </cell>
          <cell r="P7">
            <v>3575</v>
          </cell>
          <cell r="Q7">
            <v>3095</v>
          </cell>
          <cell r="R7">
            <v>2364</v>
          </cell>
          <cell r="S7">
            <v>1595</v>
          </cell>
          <cell r="T7">
            <v>1230</v>
          </cell>
          <cell r="U7">
            <v>751</v>
          </cell>
          <cell r="V7">
            <v>687</v>
          </cell>
        </row>
        <row r="8">
          <cell r="E8">
            <v>2363.0280000000002</v>
          </cell>
          <cell r="F8">
            <v>9222.9719999999998</v>
          </cell>
          <cell r="G8">
            <v>10830</v>
          </cell>
          <cell r="H8">
            <v>10165</v>
          </cell>
          <cell r="I8">
            <v>9411</v>
          </cell>
          <cell r="J8">
            <v>8555</v>
          </cell>
          <cell r="K8">
            <v>7356</v>
          </cell>
          <cell r="L8">
            <v>6507</v>
          </cell>
          <cell r="M8">
            <v>5707</v>
          </cell>
          <cell r="N8">
            <v>4815</v>
          </cell>
          <cell r="O8">
            <v>4482</v>
          </cell>
          <cell r="P8">
            <v>3559</v>
          </cell>
          <cell r="Q8">
            <v>2688</v>
          </cell>
          <cell r="R8">
            <v>2063</v>
          </cell>
          <cell r="S8">
            <v>1284</v>
          </cell>
          <cell r="T8">
            <v>834</v>
          </cell>
          <cell r="U8">
            <v>522</v>
          </cell>
          <cell r="V8">
            <v>564</v>
          </cell>
        </row>
      </sheetData>
      <sheetData sheetId="2">
        <row r="7">
          <cell r="E7">
            <v>2335.732</v>
          </cell>
          <cell r="F7">
            <v>9472.268</v>
          </cell>
          <cell r="G7">
            <v>11922</v>
          </cell>
          <cell r="H7">
            <v>11716</v>
          </cell>
          <cell r="I7">
            <v>11876</v>
          </cell>
          <cell r="J7">
            <v>12324</v>
          </cell>
          <cell r="K7">
            <v>11573</v>
          </cell>
          <cell r="L7">
            <v>10526</v>
          </cell>
          <cell r="M7">
            <v>9489</v>
          </cell>
          <cell r="N7">
            <v>7654</v>
          </cell>
          <cell r="O7">
            <v>7199</v>
          </cell>
          <cell r="P7">
            <v>6922</v>
          </cell>
          <cell r="Q7">
            <v>6144</v>
          </cell>
          <cell r="R7">
            <v>5240</v>
          </cell>
          <cell r="S7">
            <v>4058</v>
          </cell>
          <cell r="T7">
            <v>3154</v>
          </cell>
          <cell r="U7">
            <v>2485</v>
          </cell>
          <cell r="V7">
            <v>3306</v>
          </cell>
        </row>
        <row r="8">
          <cell r="E8">
            <v>2153.2217000000001</v>
          </cell>
          <cell r="F8">
            <v>9125.7783000000018</v>
          </cell>
          <cell r="G8">
            <v>11374</v>
          </cell>
          <cell r="H8">
            <v>11102</v>
          </cell>
          <cell r="I8">
            <v>11179</v>
          </cell>
          <cell r="J8">
            <v>11752</v>
          </cell>
          <cell r="K8">
            <v>11264</v>
          </cell>
          <cell r="L8">
            <v>9931</v>
          </cell>
          <cell r="M8">
            <v>8198</v>
          </cell>
          <cell r="N8">
            <v>6741</v>
          </cell>
          <cell r="O8">
            <v>7013</v>
          </cell>
          <cell r="P8">
            <v>6750</v>
          </cell>
          <cell r="Q8">
            <v>5971</v>
          </cell>
          <cell r="R8">
            <v>5077</v>
          </cell>
          <cell r="S8">
            <v>4143</v>
          </cell>
          <cell r="T8">
            <v>3369</v>
          </cell>
          <cell r="U8">
            <v>2779</v>
          </cell>
          <cell r="V8">
            <v>3410</v>
          </cell>
        </row>
      </sheetData>
      <sheetData sheetId="3">
        <row r="8">
          <cell r="E8">
            <v>3218</v>
          </cell>
          <cell r="F8">
            <v>12598</v>
          </cell>
          <cell r="G8">
            <v>15491</v>
          </cell>
          <cell r="H8">
            <v>15017</v>
          </cell>
          <cell r="I8">
            <v>14094</v>
          </cell>
          <cell r="J8">
            <v>13164</v>
          </cell>
          <cell r="K8">
            <v>11243</v>
          </cell>
          <cell r="L8">
            <v>10774</v>
          </cell>
          <cell r="M8">
            <v>10029</v>
          </cell>
          <cell r="N8">
            <v>9010</v>
          </cell>
          <cell r="O8">
            <v>8629</v>
          </cell>
          <cell r="P8">
            <v>7803</v>
          </cell>
          <cell r="Q8">
            <v>6602</v>
          </cell>
          <cell r="R8">
            <v>5094</v>
          </cell>
          <cell r="S8">
            <v>3802</v>
          </cell>
          <cell r="T8">
            <v>2674</v>
          </cell>
          <cell r="U8">
            <v>1775</v>
          </cell>
          <cell r="V8">
            <v>2216</v>
          </cell>
        </row>
        <row r="9">
          <cell r="E9">
            <v>3137</v>
          </cell>
          <cell r="F9">
            <v>11948</v>
          </cell>
          <cell r="G9">
            <v>14763</v>
          </cell>
          <cell r="H9">
            <v>14287</v>
          </cell>
          <cell r="I9">
            <v>13426</v>
          </cell>
          <cell r="J9">
            <v>12551</v>
          </cell>
          <cell r="K9">
            <v>11163</v>
          </cell>
          <cell r="L9">
            <v>10555</v>
          </cell>
          <cell r="M9">
            <v>9672</v>
          </cell>
          <cell r="N9">
            <v>8928</v>
          </cell>
          <cell r="O9">
            <v>8488</v>
          </cell>
          <cell r="P9">
            <v>7642</v>
          </cell>
          <cell r="Q9">
            <v>6576</v>
          </cell>
          <cell r="R9">
            <v>5215</v>
          </cell>
          <cell r="S9">
            <v>3875</v>
          </cell>
          <cell r="T9">
            <v>2919</v>
          </cell>
          <cell r="U9">
            <v>1857</v>
          </cell>
          <cell r="V9">
            <v>2374</v>
          </cell>
        </row>
      </sheetData>
      <sheetData sheetId="4">
        <row r="9">
          <cell r="E9">
            <v>4457</v>
          </cell>
          <cell r="F9">
            <v>17609</v>
          </cell>
          <cell r="G9">
            <v>22011</v>
          </cell>
          <cell r="H9">
            <v>21644</v>
          </cell>
          <cell r="I9">
            <v>20761</v>
          </cell>
          <cell r="J9">
            <v>19463</v>
          </cell>
          <cell r="K9">
            <v>17281</v>
          </cell>
          <cell r="L9">
            <v>14944</v>
          </cell>
          <cell r="M9">
            <v>13536</v>
          </cell>
          <cell r="N9">
            <v>12253</v>
          </cell>
          <cell r="O9">
            <v>11735</v>
          </cell>
          <cell r="P9">
            <v>12382</v>
          </cell>
          <cell r="Q9">
            <v>11858</v>
          </cell>
          <cell r="R9">
            <v>10308</v>
          </cell>
          <cell r="S9">
            <v>8023</v>
          </cell>
          <cell r="T9">
            <v>6055</v>
          </cell>
          <cell r="U9">
            <v>4261</v>
          </cell>
          <cell r="V9">
            <v>5706</v>
          </cell>
        </row>
        <row r="10">
          <cell r="E10">
            <v>4402</v>
          </cell>
          <cell r="F10">
            <v>16702</v>
          </cell>
          <cell r="G10">
            <v>21055</v>
          </cell>
          <cell r="H10">
            <v>20710</v>
          </cell>
          <cell r="I10">
            <v>19880</v>
          </cell>
          <cell r="J10">
            <v>18525</v>
          </cell>
          <cell r="K10">
            <v>16542</v>
          </cell>
          <cell r="L10">
            <v>14462</v>
          </cell>
          <cell r="M10">
            <v>13132</v>
          </cell>
          <cell r="N10">
            <v>12463</v>
          </cell>
          <cell r="O10">
            <v>12459</v>
          </cell>
          <cell r="P10">
            <v>12885</v>
          </cell>
          <cell r="Q10">
            <v>12006</v>
          </cell>
          <cell r="R10">
            <v>10224</v>
          </cell>
          <cell r="S10">
            <v>8117</v>
          </cell>
          <cell r="T10">
            <v>6370</v>
          </cell>
          <cell r="U10">
            <v>4781</v>
          </cell>
          <cell r="V10">
            <v>7955</v>
          </cell>
        </row>
      </sheetData>
      <sheetData sheetId="5">
        <row r="11">
          <cell r="E11">
            <v>720.72299999999984</v>
          </cell>
          <cell r="F11">
            <v>2556.277</v>
          </cell>
          <cell r="G11">
            <v>3083</v>
          </cell>
          <cell r="H11">
            <v>2888</v>
          </cell>
          <cell r="I11">
            <v>2950</v>
          </cell>
          <cell r="J11">
            <v>3008</v>
          </cell>
          <cell r="K11">
            <v>2875</v>
          </cell>
          <cell r="L11">
            <v>2430</v>
          </cell>
          <cell r="M11">
            <v>1772</v>
          </cell>
          <cell r="N11">
            <v>1476</v>
          </cell>
          <cell r="O11">
            <v>1384</v>
          </cell>
          <cell r="P11">
            <v>1275</v>
          </cell>
          <cell r="Q11">
            <v>1162</v>
          </cell>
          <cell r="R11">
            <v>1008</v>
          </cell>
          <cell r="S11">
            <v>867</v>
          </cell>
          <cell r="T11">
            <v>683</v>
          </cell>
          <cell r="U11">
            <v>516</v>
          </cell>
          <cell r="V11">
            <v>697</v>
          </cell>
        </row>
        <row r="12">
          <cell r="E12">
            <v>624.69099999999992</v>
          </cell>
          <cell r="F12">
            <v>2509.3090000000002</v>
          </cell>
          <cell r="G12">
            <v>2955</v>
          </cell>
          <cell r="H12">
            <v>2778</v>
          </cell>
          <cell r="I12">
            <v>2848</v>
          </cell>
          <cell r="J12">
            <v>2861</v>
          </cell>
          <cell r="K12">
            <v>2686</v>
          </cell>
          <cell r="L12">
            <v>2195</v>
          </cell>
          <cell r="M12">
            <v>1316</v>
          </cell>
          <cell r="N12">
            <v>1006</v>
          </cell>
          <cell r="O12">
            <v>1010</v>
          </cell>
          <cell r="P12">
            <v>918</v>
          </cell>
          <cell r="Q12">
            <v>844</v>
          </cell>
          <cell r="R12">
            <v>710</v>
          </cell>
          <cell r="S12">
            <v>616</v>
          </cell>
          <cell r="T12">
            <v>495</v>
          </cell>
          <cell r="U12">
            <v>345</v>
          </cell>
          <cell r="V12">
            <v>438</v>
          </cell>
        </row>
        <row r="102">
          <cell r="E102">
            <v>160.16499999999996</v>
          </cell>
          <cell r="F102">
            <v>765.83500000000004</v>
          </cell>
          <cell r="G102">
            <v>842</v>
          </cell>
          <cell r="H102">
            <v>745</v>
          </cell>
          <cell r="I102">
            <v>664</v>
          </cell>
          <cell r="J102">
            <v>740</v>
          </cell>
          <cell r="K102">
            <v>598</v>
          </cell>
          <cell r="L102">
            <v>522</v>
          </cell>
          <cell r="M102">
            <v>402</v>
          </cell>
          <cell r="N102">
            <v>299</v>
          </cell>
          <cell r="O102">
            <v>228</v>
          </cell>
          <cell r="P102">
            <v>203</v>
          </cell>
          <cell r="Q102">
            <v>190</v>
          </cell>
          <cell r="R102">
            <v>185</v>
          </cell>
          <cell r="S102">
            <v>159</v>
          </cell>
          <cell r="T102">
            <v>113</v>
          </cell>
          <cell r="U102">
            <v>74</v>
          </cell>
          <cell r="V102">
            <v>76</v>
          </cell>
        </row>
        <row r="103">
          <cell r="E103">
            <v>145.26600000000002</v>
          </cell>
          <cell r="F103">
            <v>746.81799999999998</v>
          </cell>
          <cell r="G103">
            <v>815</v>
          </cell>
          <cell r="H103">
            <v>723</v>
          </cell>
          <cell r="I103">
            <v>646</v>
          </cell>
          <cell r="J103">
            <v>624</v>
          </cell>
          <cell r="K103">
            <v>540</v>
          </cell>
          <cell r="L103">
            <v>448</v>
          </cell>
          <cell r="M103">
            <v>306</v>
          </cell>
          <cell r="N103">
            <v>251</v>
          </cell>
          <cell r="O103">
            <v>205</v>
          </cell>
          <cell r="P103">
            <v>183</v>
          </cell>
          <cell r="Q103">
            <v>165</v>
          </cell>
          <cell r="R103">
            <v>156</v>
          </cell>
          <cell r="S103">
            <v>136</v>
          </cell>
          <cell r="T103">
            <v>97</v>
          </cell>
          <cell r="U103">
            <v>64</v>
          </cell>
          <cell r="V103">
            <v>61</v>
          </cell>
        </row>
      </sheetData>
      <sheetData sheetId="6">
        <row r="8">
          <cell r="E8">
            <v>717</v>
          </cell>
          <cell r="F8">
            <v>3066</v>
          </cell>
          <cell r="G8">
            <v>4000</v>
          </cell>
          <cell r="H8">
            <v>4328</v>
          </cell>
          <cell r="I8">
            <v>4877</v>
          </cell>
          <cell r="J8">
            <v>4961</v>
          </cell>
          <cell r="K8">
            <v>4798</v>
          </cell>
          <cell r="L8">
            <v>4633</v>
          </cell>
          <cell r="M8">
            <v>4292</v>
          </cell>
          <cell r="N8">
            <v>3580</v>
          </cell>
          <cell r="O8">
            <v>3384</v>
          </cell>
          <cell r="P8">
            <v>3505</v>
          </cell>
          <cell r="Q8">
            <v>3231</v>
          </cell>
          <cell r="R8">
            <v>3017</v>
          </cell>
          <cell r="S8">
            <v>2481</v>
          </cell>
          <cell r="T8">
            <v>1994</v>
          </cell>
          <cell r="U8">
            <v>1503</v>
          </cell>
          <cell r="V8">
            <v>1648</v>
          </cell>
        </row>
        <row r="9">
          <cell r="E9">
            <v>715</v>
          </cell>
          <cell r="F9">
            <v>2908</v>
          </cell>
          <cell r="G9">
            <v>3830</v>
          </cell>
          <cell r="H9">
            <v>4106</v>
          </cell>
          <cell r="I9">
            <v>4590</v>
          </cell>
          <cell r="J9">
            <v>4700</v>
          </cell>
          <cell r="K9">
            <v>4342</v>
          </cell>
          <cell r="L9">
            <v>4147</v>
          </cell>
          <cell r="M9">
            <v>3947</v>
          </cell>
          <cell r="N9">
            <v>3287</v>
          </cell>
          <cell r="O9">
            <v>3405</v>
          </cell>
          <cell r="P9">
            <v>3614</v>
          </cell>
          <cell r="Q9">
            <v>3391</v>
          </cell>
          <cell r="R9">
            <v>3139</v>
          </cell>
          <cell r="S9">
            <v>2652</v>
          </cell>
          <cell r="T9">
            <v>2145</v>
          </cell>
          <cell r="U9">
            <v>1788</v>
          </cell>
          <cell r="V9">
            <v>2553</v>
          </cell>
        </row>
      </sheetData>
      <sheetData sheetId="7">
        <row r="7">
          <cell r="E7">
            <v>523</v>
          </cell>
          <cell r="F7">
            <v>2112</v>
          </cell>
          <cell r="G7">
            <v>2825</v>
          </cell>
          <cell r="H7">
            <v>3034</v>
          </cell>
          <cell r="I7">
            <v>3357</v>
          </cell>
          <cell r="J7">
            <v>3580</v>
          </cell>
          <cell r="K7">
            <v>3501</v>
          </cell>
          <cell r="L7">
            <v>3316</v>
          </cell>
          <cell r="M7">
            <v>3332</v>
          </cell>
          <cell r="N7">
            <v>2854</v>
          </cell>
          <cell r="O7">
            <v>3108</v>
          </cell>
          <cell r="P7">
            <v>3226</v>
          </cell>
          <cell r="Q7">
            <v>2947</v>
          </cell>
          <cell r="R7">
            <v>2711</v>
          </cell>
          <cell r="S7">
            <v>2282</v>
          </cell>
          <cell r="T7">
            <v>1958</v>
          </cell>
          <cell r="U7">
            <v>1457</v>
          </cell>
          <cell r="V7">
            <v>1727</v>
          </cell>
        </row>
        <row r="8">
          <cell r="E8">
            <v>522</v>
          </cell>
          <cell r="F8">
            <v>1992</v>
          </cell>
          <cell r="G8">
            <v>2691</v>
          </cell>
          <cell r="H8">
            <v>2888</v>
          </cell>
          <cell r="I8">
            <v>3207</v>
          </cell>
          <cell r="J8">
            <v>3341</v>
          </cell>
          <cell r="K8">
            <v>3312</v>
          </cell>
          <cell r="L8">
            <v>3254</v>
          </cell>
          <cell r="M8">
            <v>3223</v>
          </cell>
          <cell r="N8">
            <v>2727</v>
          </cell>
          <cell r="O8">
            <v>2856</v>
          </cell>
          <cell r="P8">
            <v>3179</v>
          </cell>
          <cell r="Q8">
            <v>2932</v>
          </cell>
          <cell r="R8">
            <v>2682</v>
          </cell>
          <cell r="S8">
            <v>2408</v>
          </cell>
          <cell r="T8">
            <v>2025</v>
          </cell>
          <cell r="U8">
            <v>1696</v>
          </cell>
          <cell r="V8">
            <v>2776</v>
          </cell>
        </row>
      </sheetData>
      <sheetData sheetId="8">
        <row r="9">
          <cell r="E9">
            <v>11573</v>
          </cell>
          <cell r="F9">
            <v>48421</v>
          </cell>
          <cell r="G9">
            <v>60396</v>
          </cell>
          <cell r="H9">
            <v>60112</v>
          </cell>
          <cell r="I9">
            <v>63486</v>
          </cell>
          <cell r="J9">
            <v>63849</v>
          </cell>
          <cell r="K9">
            <v>62796</v>
          </cell>
          <cell r="L9">
            <v>63587</v>
          </cell>
          <cell r="M9">
            <v>65881</v>
          </cell>
          <cell r="N9">
            <v>66876</v>
          </cell>
          <cell r="O9">
            <v>62898</v>
          </cell>
          <cell r="P9">
            <v>53630</v>
          </cell>
          <cell r="Q9">
            <v>43455</v>
          </cell>
          <cell r="R9">
            <v>33120</v>
          </cell>
          <cell r="S9">
            <v>24115</v>
          </cell>
          <cell r="T9">
            <v>16785</v>
          </cell>
          <cell r="U9">
            <v>11387</v>
          </cell>
          <cell r="V9">
            <v>14231</v>
          </cell>
        </row>
        <row r="10">
          <cell r="E10">
            <v>11890</v>
          </cell>
          <cell r="F10">
            <v>45980</v>
          </cell>
          <cell r="G10">
            <v>58381</v>
          </cell>
          <cell r="H10">
            <v>58418</v>
          </cell>
          <cell r="I10">
            <v>61598</v>
          </cell>
          <cell r="J10">
            <v>62917</v>
          </cell>
          <cell r="K10">
            <v>62056</v>
          </cell>
          <cell r="L10">
            <v>64962</v>
          </cell>
          <cell r="M10">
            <v>67266</v>
          </cell>
          <cell r="N10">
            <v>67434</v>
          </cell>
          <cell r="O10">
            <v>63106</v>
          </cell>
          <cell r="P10">
            <v>55601</v>
          </cell>
          <cell r="Q10">
            <v>46668</v>
          </cell>
          <cell r="R10">
            <v>37606</v>
          </cell>
          <cell r="S10">
            <v>28667</v>
          </cell>
          <cell r="T10">
            <v>21243</v>
          </cell>
          <cell r="U10">
            <v>14849</v>
          </cell>
          <cell r="V10">
            <v>20555.7</v>
          </cell>
        </row>
        <row r="13">
          <cell r="E13">
            <v>967</v>
          </cell>
          <cell r="F13">
            <v>4703</v>
          </cell>
          <cell r="G13">
            <v>5813</v>
          </cell>
          <cell r="H13">
            <v>5557</v>
          </cell>
          <cell r="I13">
            <v>5419</v>
          </cell>
          <cell r="J13">
            <v>5949</v>
          </cell>
          <cell r="K13">
            <v>5805</v>
          </cell>
          <cell r="L13">
            <v>5944</v>
          </cell>
          <cell r="M13">
            <v>5685</v>
          </cell>
          <cell r="N13">
            <v>5490</v>
          </cell>
          <cell r="O13">
            <v>4611</v>
          </cell>
          <cell r="P13">
            <v>3685</v>
          </cell>
          <cell r="Q13">
            <v>2784</v>
          </cell>
          <cell r="R13">
            <v>2056</v>
          </cell>
          <cell r="S13">
            <v>1703</v>
          </cell>
          <cell r="T13">
            <v>1188</v>
          </cell>
          <cell r="U13">
            <v>836</v>
          </cell>
          <cell r="V13">
            <v>913</v>
          </cell>
        </row>
        <row r="14">
          <cell r="E14">
            <v>823</v>
          </cell>
          <cell r="F14">
            <v>4681</v>
          </cell>
          <cell r="G14">
            <v>5639</v>
          </cell>
          <cell r="H14">
            <v>5379</v>
          </cell>
          <cell r="I14">
            <v>4887</v>
          </cell>
          <cell r="J14">
            <v>4804</v>
          </cell>
          <cell r="K14">
            <v>4710</v>
          </cell>
          <cell r="L14">
            <v>4773</v>
          </cell>
          <cell r="M14">
            <v>4680</v>
          </cell>
          <cell r="N14">
            <v>4378</v>
          </cell>
          <cell r="O14">
            <v>3593</v>
          </cell>
          <cell r="P14">
            <v>2896</v>
          </cell>
          <cell r="Q14">
            <v>2120</v>
          </cell>
          <cell r="R14">
            <v>1670</v>
          </cell>
          <cell r="S14">
            <v>1337</v>
          </cell>
          <cell r="T14">
            <v>1003</v>
          </cell>
          <cell r="U14">
            <v>641</v>
          </cell>
          <cell r="V14">
            <v>720.7</v>
          </cell>
        </row>
      </sheetData>
      <sheetData sheetId="9">
        <row r="9">
          <cell r="E9">
            <v>5948</v>
          </cell>
          <cell r="F9">
            <v>22946</v>
          </cell>
          <cell r="G9">
            <v>28620</v>
          </cell>
          <cell r="H9">
            <v>28741</v>
          </cell>
          <cell r="I9">
            <v>31690</v>
          </cell>
          <cell r="J9">
            <v>32803</v>
          </cell>
          <cell r="K9">
            <v>32833</v>
          </cell>
          <cell r="L9">
            <v>32236</v>
          </cell>
          <cell r="M9">
            <v>33537</v>
          </cell>
          <cell r="N9">
            <v>34158</v>
          </cell>
          <cell r="O9">
            <v>33845</v>
          </cell>
          <cell r="P9">
            <v>28984</v>
          </cell>
          <cell r="Q9">
            <v>23182</v>
          </cell>
          <cell r="R9">
            <v>17898</v>
          </cell>
          <cell r="S9">
            <v>13355</v>
          </cell>
          <cell r="T9">
            <v>9299</v>
          </cell>
          <cell r="U9">
            <v>6343</v>
          </cell>
          <cell r="V9">
            <v>8345</v>
          </cell>
        </row>
        <row r="10">
          <cell r="E10">
            <v>6256</v>
          </cell>
          <cell r="F10">
            <v>22030</v>
          </cell>
          <cell r="G10">
            <v>28450</v>
          </cell>
          <cell r="H10">
            <v>28046</v>
          </cell>
          <cell r="I10">
            <v>30699</v>
          </cell>
          <cell r="J10">
            <v>33031</v>
          </cell>
          <cell r="K10">
            <v>32838</v>
          </cell>
          <cell r="L10">
            <v>34392</v>
          </cell>
          <cell r="M10">
            <v>35399</v>
          </cell>
          <cell r="N10">
            <v>35861</v>
          </cell>
          <cell r="O10">
            <v>34188</v>
          </cell>
          <cell r="P10">
            <v>30158</v>
          </cell>
          <cell r="Q10">
            <v>25449</v>
          </cell>
          <cell r="R10">
            <v>20867</v>
          </cell>
          <cell r="S10">
            <v>16069</v>
          </cell>
          <cell r="T10">
            <v>11931</v>
          </cell>
          <cell r="U10">
            <v>8562</v>
          </cell>
          <cell r="V10">
            <v>12754</v>
          </cell>
        </row>
      </sheetData>
      <sheetData sheetId="10"/>
      <sheetData sheetId="11">
        <row r="9">
          <cell r="E9">
            <v>2635</v>
          </cell>
          <cell r="F9">
            <v>11849</v>
          </cell>
          <cell r="G9">
            <v>14650</v>
          </cell>
          <cell r="H9">
            <v>13958</v>
          </cell>
          <cell r="I9">
            <v>13729</v>
          </cell>
          <cell r="J9">
            <v>13440</v>
          </cell>
          <cell r="K9">
            <v>13177</v>
          </cell>
          <cell r="L9">
            <v>14529</v>
          </cell>
          <cell r="M9">
            <v>14986</v>
          </cell>
          <cell r="N9">
            <v>15250</v>
          </cell>
          <cell r="O9">
            <v>13221</v>
          </cell>
          <cell r="P9">
            <v>11922</v>
          </cell>
          <cell r="Q9">
            <v>10292</v>
          </cell>
          <cell r="R9">
            <v>8229</v>
          </cell>
          <cell r="S9">
            <v>5871</v>
          </cell>
          <cell r="T9">
            <v>4136</v>
          </cell>
          <cell r="U9">
            <v>2889</v>
          </cell>
          <cell r="V9">
            <v>3420</v>
          </cell>
        </row>
        <row r="10">
          <cell r="E10">
            <v>2754</v>
          </cell>
          <cell r="F10">
            <v>10627</v>
          </cell>
          <cell r="G10">
            <v>13274</v>
          </cell>
          <cell r="H10">
            <v>13436</v>
          </cell>
          <cell r="I10">
            <v>13707</v>
          </cell>
          <cell r="J10">
            <v>13630</v>
          </cell>
          <cell r="K10">
            <v>13410</v>
          </cell>
          <cell r="L10">
            <v>13790</v>
          </cell>
          <cell r="M10">
            <v>14386</v>
          </cell>
          <cell r="N10">
            <v>14801</v>
          </cell>
          <cell r="O10">
            <v>14439</v>
          </cell>
          <cell r="P10">
            <v>13542</v>
          </cell>
          <cell r="Q10">
            <v>12012</v>
          </cell>
          <cell r="R10">
            <v>10012</v>
          </cell>
          <cell r="S10">
            <v>7777</v>
          </cell>
          <cell r="T10">
            <v>5808</v>
          </cell>
          <cell r="U10">
            <v>4015</v>
          </cell>
          <cell r="V10">
            <v>5203</v>
          </cell>
        </row>
      </sheetData>
      <sheetData sheetId="12">
        <row r="10">
          <cell r="E10">
            <v>2023</v>
          </cell>
          <cell r="F10">
            <v>8923</v>
          </cell>
          <cell r="G10">
            <v>11313</v>
          </cell>
          <cell r="H10">
            <v>11856</v>
          </cell>
          <cell r="I10">
            <v>12648</v>
          </cell>
          <cell r="J10">
            <v>11657</v>
          </cell>
          <cell r="K10">
            <v>10981</v>
          </cell>
          <cell r="L10">
            <v>10878</v>
          </cell>
          <cell r="M10">
            <v>11673</v>
          </cell>
          <cell r="N10">
            <v>11978</v>
          </cell>
          <cell r="O10">
            <v>11221</v>
          </cell>
          <cell r="P10">
            <v>9039</v>
          </cell>
          <cell r="Q10">
            <v>7197</v>
          </cell>
          <cell r="R10">
            <v>4937</v>
          </cell>
          <cell r="S10">
            <v>3186</v>
          </cell>
          <cell r="T10">
            <v>2162</v>
          </cell>
          <cell r="U10">
            <v>1319</v>
          </cell>
          <cell r="V10">
            <v>1553</v>
          </cell>
        </row>
        <row r="11">
          <cell r="E11">
            <v>2057</v>
          </cell>
          <cell r="F11">
            <v>8642</v>
          </cell>
          <cell r="G11">
            <v>11018</v>
          </cell>
          <cell r="H11">
            <v>11557</v>
          </cell>
          <cell r="I11">
            <v>12305</v>
          </cell>
          <cell r="J11">
            <v>11452</v>
          </cell>
          <cell r="K11">
            <v>11098</v>
          </cell>
          <cell r="L11">
            <v>12007</v>
          </cell>
          <cell r="M11">
            <v>12801</v>
          </cell>
          <cell r="N11">
            <v>12394</v>
          </cell>
          <cell r="O11">
            <v>10886</v>
          </cell>
          <cell r="P11">
            <v>9005</v>
          </cell>
          <cell r="Q11">
            <v>7087</v>
          </cell>
          <cell r="R11">
            <v>5057</v>
          </cell>
          <cell r="S11">
            <v>3484</v>
          </cell>
          <cell r="T11">
            <v>2501</v>
          </cell>
          <cell r="U11">
            <v>1631</v>
          </cell>
          <cell r="V11">
            <v>1878</v>
          </cell>
        </row>
      </sheetData>
      <sheetData sheetId="13">
        <row r="8">
          <cell r="E8">
            <v>2331</v>
          </cell>
          <cell r="F8">
            <v>9093</v>
          </cell>
          <cell r="G8">
            <v>11552</v>
          </cell>
          <cell r="H8">
            <v>11603</v>
          </cell>
          <cell r="I8">
            <v>11671</v>
          </cell>
          <cell r="J8">
            <v>11258</v>
          </cell>
          <cell r="K8">
            <v>10333</v>
          </cell>
          <cell r="L8">
            <v>9850</v>
          </cell>
          <cell r="M8">
            <v>8359</v>
          </cell>
          <cell r="N8">
            <v>6473</v>
          </cell>
          <cell r="O8">
            <v>5894</v>
          </cell>
          <cell r="P8">
            <v>5712</v>
          </cell>
          <cell r="Q8">
            <v>5792</v>
          </cell>
          <cell r="R8">
            <v>5386</v>
          </cell>
          <cell r="S8">
            <v>4568</v>
          </cell>
          <cell r="T8">
            <v>3518</v>
          </cell>
          <cell r="U8">
            <v>2702</v>
          </cell>
          <cell r="V8">
            <v>3493</v>
          </cell>
        </row>
        <row r="9">
          <cell r="E9">
            <v>2177</v>
          </cell>
          <cell r="F9">
            <v>8787</v>
          </cell>
          <cell r="G9">
            <v>11109</v>
          </cell>
          <cell r="H9">
            <v>11155</v>
          </cell>
          <cell r="I9">
            <v>11195</v>
          </cell>
          <cell r="J9">
            <v>10581</v>
          </cell>
          <cell r="K9">
            <v>10082</v>
          </cell>
          <cell r="L9">
            <v>9080</v>
          </cell>
          <cell r="M9">
            <v>7045</v>
          </cell>
          <cell r="N9">
            <v>5536</v>
          </cell>
          <cell r="O9">
            <v>5059</v>
          </cell>
          <cell r="P9">
            <v>4922</v>
          </cell>
          <cell r="Q9">
            <v>5147</v>
          </cell>
          <cell r="R9">
            <v>4748</v>
          </cell>
          <cell r="S9">
            <v>4102</v>
          </cell>
          <cell r="T9">
            <v>3250</v>
          </cell>
          <cell r="U9">
            <v>2817</v>
          </cell>
          <cell r="V9">
            <v>3953</v>
          </cell>
        </row>
      </sheetData>
      <sheetData sheetId="14">
        <row r="8">
          <cell r="E8">
            <v>730.57700000000011</v>
          </cell>
          <cell r="F8">
            <v>2814.4229999999998</v>
          </cell>
          <cell r="G8">
            <v>3011</v>
          </cell>
          <cell r="H8">
            <v>2716</v>
          </cell>
          <cell r="I8">
            <v>2747</v>
          </cell>
          <cell r="J8">
            <v>2532</v>
          </cell>
          <cell r="K8">
            <v>2281</v>
          </cell>
          <cell r="L8">
            <v>1711</v>
          </cell>
          <cell r="M8">
            <v>837</v>
          </cell>
          <cell r="N8">
            <v>381</v>
          </cell>
          <cell r="O8">
            <v>426</v>
          </cell>
          <cell r="P8">
            <v>483</v>
          </cell>
          <cell r="Q8">
            <v>495</v>
          </cell>
          <cell r="R8">
            <v>570</v>
          </cell>
          <cell r="S8">
            <v>494</v>
          </cell>
          <cell r="T8">
            <v>512</v>
          </cell>
          <cell r="U8">
            <v>354</v>
          </cell>
          <cell r="V8">
            <v>472</v>
          </cell>
        </row>
        <row r="9">
          <cell r="E9">
            <v>770.75300000000004</v>
          </cell>
          <cell r="F9">
            <v>2650.2469999999998</v>
          </cell>
          <cell r="G9">
            <v>2921</v>
          </cell>
          <cell r="H9">
            <v>2613</v>
          </cell>
          <cell r="I9">
            <v>2620</v>
          </cell>
          <cell r="J9">
            <v>2377</v>
          </cell>
          <cell r="K9">
            <v>2081</v>
          </cell>
          <cell r="L9">
            <v>1549</v>
          </cell>
          <cell r="M9">
            <v>1014</v>
          </cell>
          <cell r="N9">
            <v>803</v>
          </cell>
          <cell r="O9">
            <v>812</v>
          </cell>
          <cell r="P9">
            <v>741</v>
          </cell>
          <cell r="Q9">
            <v>739</v>
          </cell>
          <cell r="R9">
            <v>787</v>
          </cell>
          <cell r="S9">
            <v>613</v>
          </cell>
          <cell r="T9">
            <v>712</v>
          </cell>
          <cell r="U9">
            <v>513</v>
          </cell>
          <cell r="V9">
            <v>547</v>
          </cell>
        </row>
      </sheetData>
      <sheetData sheetId="15">
        <row r="8">
          <cell r="E8">
            <v>3748</v>
          </cell>
          <cell r="F8">
            <v>13811</v>
          </cell>
          <cell r="G8">
            <v>16028</v>
          </cell>
          <cell r="H8">
            <v>14894</v>
          </cell>
          <cell r="I8">
            <v>13812</v>
          </cell>
          <cell r="J8">
            <v>11268</v>
          </cell>
          <cell r="K8">
            <v>10025</v>
          </cell>
          <cell r="L8">
            <v>8030</v>
          </cell>
          <cell r="M8">
            <v>5225</v>
          </cell>
          <cell r="N8">
            <v>3388</v>
          </cell>
          <cell r="O8">
            <v>2921</v>
          </cell>
          <cell r="P8">
            <v>2290</v>
          </cell>
          <cell r="Q8">
            <v>2075</v>
          </cell>
          <cell r="R8">
            <v>1898</v>
          </cell>
          <cell r="S8">
            <v>1399</v>
          </cell>
          <cell r="T8">
            <v>1194</v>
          </cell>
          <cell r="U8">
            <v>775</v>
          </cell>
          <cell r="V8">
            <v>863</v>
          </cell>
        </row>
        <row r="9">
          <cell r="E9">
            <v>3854</v>
          </cell>
          <cell r="F9">
            <v>13025</v>
          </cell>
          <cell r="G9">
            <v>15463</v>
          </cell>
          <cell r="H9">
            <v>14397</v>
          </cell>
          <cell r="I9">
            <v>13340</v>
          </cell>
          <cell r="J9">
            <v>11012</v>
          </cell>
          <cell r="K9">
            <v>10242</v>
          </cell>
          <cell r="L9">
            <v>8414</v>
          </cell>
          <cell r="M9">
            <v>6093</v>
          </cell>
          <cell r="N9">
            <v>4512</v>
          </cell>
          <cell r="O9">
            <v>3931</v>
          </cell>
          <cell r="P9">
            <v>2850</v>
          </cell>
          <cell r="Q9">
            <v>2557</v>
          </cell>
          <cell r="R9">
            <v>2321</v>
          </cell>
          <cell r="S9">
            <v>1708</v>
          </cell>
          <cell r="T9">
            <v>1309</v>
          </cell>
          <cell r="U9">
            <v>788</v>
          </cell>
          <cell r="V9">
            <v>935</v>
          </cell>
        </row>
      </sheetData>
      <sheetData sheetId="16">
        <row r="9">
          <cell r="E9">
            <v>4421</v>
          </cell>
          <cell r="F9">
            <v>19342</v>
          </cell>
          <cell r="G9">
            <v>26200</v>
          </cell>
          <cell r="H9">
            <v>26997</v>
          </cell>
          <cell r="I9">
            <v>25168</v>
          </cell>
          <cell r="J9">
            <v>24235</v>
          </cell>
          <cell r="K9">
            <v>22336</v>
          </cell>
          <cell r="L9">
            <v>22535</v>
          </cell>
          <cell r="M9">
            <v>23627</v>
          </cell>
          <cell r="N9">
            <v>26907</v>
          </cell>
          <cell r="O9">
            <v>24822</v>
          </cell>
          <cell r="P9">
            <v>20447</v>
          </cell>
          <cell r="Q9">
            <v>15224</v>
          </cell>
          <cell r="R9">
            <v>11373</v>
          </cell>
          <cell r="S9">
            <v>7944</v>
          </cell>
          <cell r="T9">
            <v>5496</v>
          </cell>
          <cell r="U9">
            <v>3977</v>
          </cell>
          <cell r="V9">
            <v>4939</v>
          </cell>
        </row>
        <row r="10">
          <cell r="E10">
            <v>4314</v>
          </cell>
          <cell r="F10">
            <v>17987</v>
          </cell>
          <cell r="G10">
            <v>24602</v>
          </cell>
          <cell r="H10">
            <v>25293</v>
          </cell>
          <cell r="I10">
            <v>24015</v>
          </cell>
          <cell r="J10">
            <v>23580</v>
          </cell>
          <cell r="K10">
            <v>21799</v>
          </cell>
          <cell r="L10">
            <v>21327</v>
          </cell>
          <cell r="M10">
            <v>23919</v>
          </cell>
          <cell r="N10">
            <v>25800</v>
          </cell>
          <cell r="O10">
            <v>23836</v>
          </cell>
          <cell r="P10">
            <v>19913</v>
          </cell>
          <cell r="Q10">
            <v>15440</v>
          </cell>
          <cell r="R10">
            <v>11740</v>
          </cell>
          <cell r="S10">
            <v>8729</v>
          </cell>
          <cell r="T10">
            <v>6076</v>
          </cell>
          <cell r="U10">
            <v>4563</v>
          </cell>
          <cell r="V10">
            <v>5298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AFFF8-36A3-4CEE-84D9-CB1B976BF8CF}">
  <sheetPr syncVertical="1" syncRef="A1" transitionEvaluation="1"/>
  <dimension ref="A1:I138"/>
  <sheetViews>
    <sheetView view="pageBreakPreview" zoomScale="110" zoomScaleNormal="110" zoomScaleSheetLayoutView="110" workbookViewId="0">
      <selection activeCell="C19" sqref="C19"/>
    </sheetView>
  </sheetViews>
  <sheetFormatPr baseColWidth="10" defaultColWidth="7.28515625" defaultRowHeight="12.75" x14ac:dyDescent="0.2"/>
  <cols>
    <col min="1" max="1" width="25.5703125" style="558" customWidth="1"/>
    <col min="2" max="2" width="15" style="558" customWidth="1"/>
    <col min="3" max="3" width="10.7109375" style="558" customWidth="1"/>
    <col min="4" max="4" width="12.85546875" style="558" customWidth="1"/>
    <col min="5" max="16384" width="7.28515625" style="558"/>
  </cols>
  <sheetData>
    <row r="1" spans="1:9" s="511" customFormat="1" ht="8.1" customHeight="1" x14ac:dyDescent="0.3">
      <c r="A1" s="510"/>
    </row>
    <row r="2" spans="1:9" s="511" customFormat="1" ht="26.25" customHeight="1" x14ac:dyDescent="0.25">
      <c r="A2" s="586" t="s">
        <v>610</v>
      </c>
      <c r="B2" s="586"/>
      <c r="C2" s="586"/>
      <c r="D2" s="586"/>
    </row>
    <row r="3" spans="1:9" s="511" customFormat="1" ht="19.5" customHeight="1" thickBot="1" x14ac:dyDescent="0.3">
      <c r="A3" s="587" t="s">
        <v>611</v>
      </c>
      <c r="B3" s="587"/>
      <c r="C3" s="587"/>
      <c r="D3" s="587"/>
    </row>
    <row r="4" spans="1:9" s="511" customFormat="1" ht="12.75" customHeight="1" thickTop="1" x14ac:dyDescent="0.25">
      <c r="A4" s="584" t="s">
        <v>526</v>
      </c>
      <c r="B4" s="588">
        <v>2021</v>
      </c>
      <c r="C4" s="589"/>
      <c r="D4" s="589"/>
    </row>
    <row r="5" spans="1:9" s="511" customFormat="1" ht="12.75" customHeight="1" x14ac:dyDescent="0.3">
      <c r="A5" s="584"/>
      <c r="B5" s="592" t="s">
        <v>613</v>
      </c>
      <c r="C5" s="590" t="s">
        <v>612</v>
      </c>
      <c r="D5" s="591"/>
      <c r="E5" s="512"/>
      <c r="F5" s="512"/>
      <c r="G5" s="512"/>
      <c r="H5" s="512"/>
      <c r="I5" s="512"/>
    </row>
    <row r="6" spans="1:9" s="511" customFormat="1" ht="12.75" customHeight="1" thickBot="1" x14ac:dyDescent="0.3">
      <c r="A6" s="585"/>
      <c r="B6" s="593"/>
      <c r="C6" s="560" t="s">
        <v>614</v>
      </c>
      <c r="D6" s="561" t="s">
        <v>615</v>
      </c>
    </row>
    <row r="7" spans="1:9" s="511" customFormat="1" ht="6" customHeight="1" thickTop="1" x14ac:dyDescent="0.25">
      <c r="A7" s="513"/>
      <c r="B7" s="514"/>
      <c r="C7" s="515"/>
      <c r="D7" s="515"/>
    </row>
    <row r="8" spans="1:9" s="511" customFormat="1" ht="15.95" customHeight="1" x14ac:dyDescent="0.3">
      <c r="A8" s="516" t="s">
        <v>527</v>
      </c>
      <c r="B8" s="517">
        <v>78.88</v>
      </c>
      <c r="C8" s="518">
        <v>75.97</v>
      </c>
      <c r="D8" s="518">
        <v>81.93</v>
      </c>
      <c r="E8" s="519"/>
      <c r="F8" s="519"/>
      <c r="G8" s="519"/>
      <c r="H8" s="519"/>
      <c r="I8" s="519"/>
    </row>
    <row r="9" spans="1:9" s="511" customFormat="1" ht="12" customHeight="1" x14ac:dyDescent="0.25">
      <c r="A9" s="520"/>
      <c r="B9" s="514"/>
      <c r="C9" s="515"/>
      <c r="D9" s="515"/>
    </row>
    <row r="10" spans="1:9" s="511" customFormat="1" ht="15.95" customHeight="1" x14ac:dyDescent="0.3">
      <c r="A10" s="521" t="s">
        <v>256</v>
      </c>
      <c r="B10" s="517">
        <v>74.88</v>
      </c>
      <c r="C10" s="518">
        <v>73.12</v>
      </c>
      <c r="D10" s="518">
        <v>76.73</v>
      </c>
      <c r="E10" s="519"/>
      <c r="F10" s="519"/>
      <c r="G10" s="519"/>
      <c r="H10" s="519"/>
      <c r="I10" s="519"/>
    </row>
    <row r="11" spans="1:9" s="511" customFormat="1" ht="15.95" customHeight="1" x14ac:dyDescent="0.25">
      <c r="A11" s="522" t="s">
        <v>528</v>
      </c>
      <c r="B11" s="514">
        <v>74.38</v>
      </c>
      <c r="C11" s="515">
        <v>73.540000000000006</v>
      </c>
      <c r="D11" s="515">
        <v>75.17</v>
      </c>
    </row>
    <row r="12" spans="1:9" s="511" customFormat="1" ht="15.95" customHeight="1" x14ac:dyDescent="0.25">
      <c r="A12" s="522" t="s">
        <v>529</v>
      </c>
      <c r="B12" s="514">
        <v>77.510000000000005</v>
      </c>
      <c r="C12" s="515">
        <v>76.349999999999994</v>
      </c>
      <c r="D12" s="515">
        <v>74.680000000000007</v>
      </c>
    </row>
    <row r="13" spans="1:9" s="511" customFormat="1" ht="15.95" customHeight="1" x14ac:dyDescent="0.25">
      <c r="A13" s="522" t="s">
        <v>530</v>
      </c>
      <c r="B13" s="514">
        <v>72.010000000000005</v>
      </c>
      <c r="C13" s="515">
        <v>71.05</v>
      </c>
      <c r="D13" s="523">
        <v>73</v>
      </c>
    </row>
    <row r="14" spans="1:9" s="511" customFormat="1" ht="6" customHeight="1" x14ac:dyDescent="0.25">
      <c r="A14" s="520"/>
      <c r="B14" s="514"/>
      <c r="C14" s="515"/>
      <c r="D14" s="515"/>
    </row>
    <row r="15" spans="1:9" s="511" customFormat="1" ht="15.95" customHeight="1" x14ac:dyDescent="0.3">
      <c r="A15" s="524" t="s">
        <v>257</v>
      </c>
      <c r="B15" s="517">
        <v>78.290000000000006</v>
      </c>
      <c r="C15" s="518">
        <v>75.64</v>
      </c>
      <c r="D15" s="518">
        <v>81.08</v>
      </c>
      <c r="E15" s="519"/>
      <c r="F15" s="519"/>
      <c r="G15" s="519"/>
      <c r="H15" s="519"/>
      <c r="I15" s="519"/>
    </row>
    <row r="16" spans="1:9" s="511" customFormat="1" ht="15.95" customHeight="1" x14ac:dyDescent="0.25">
      <c r="A16" s="522" t="s">
        <v>531</v>
      </c>
      <c r="B16" s="514">
        <v>80.11</v>
      </c>
      <c r="C16" s="515">
        <v>77.36</v>
      </c>
      <c r="D16" s="515">
        <v>83.35</v>
      </c>
    </row>
    <row r="17" spans="1:9" s="511" customFormat="1" ht="15.95" customHeight="1" x14ac:dyDescent="0.25">
      <c r="A17" s="522" t="s">
        <v>532</v>
      </c>
      <c r="B17" s="514">
        <v>77.56</v>
      </c>
      <c r="C17" s="515">
        <v>74.87</v>
      </c>
      <c r="D17" s="515">
        <v>80.42</v>
      </c>
    </row>
    <row r="18" spans="1:9" s="511" customFormat="1" ht="15.95" customHeight="1" x14ac:dyDescent="0.25">
      <c r="A18" s="522" t="s">
        <v>533</v>
      </c>
      <c r="B18" s="514">
        <v>77.260000000000005</v>
      </c>
      <c r="C18" s="515">
        <v>74.650000000000006</v>
      </c>
      <c r="D18" s="515">
        <v>80.069999999999993</v>
      </c>
    </row>
    <row r="19" spans="1:9" s="511" customFormat="1" ht="15.95" customHeight="1" x14ac:dyDescent="0.25">
      <c r="A19" s="522" t="s">
        <v>534</v>
      </c>
      <c r="B19" s="514">
        <v>80.05</v>
      </c>
      <c r="C19" s="515">
        <v>74.13</v>
      </c>
      <c r="D19" s="515">
        <v>83.05</v>
      </c>
    </row>
    <row r="20" spans="1:9" s="511" customFormat="1" ht="15.95" customHeight="1" x14ac:dyDescent="0.25">
      <c r="A20" s="522" t="s">
        <v>535</v>
      </c>
      <c r="B20" s="514">
        <v>74.56</v>
      </c>
      <c r="C20" s="515">
        <v>71.86</v>
      </c>
      <c r="D20" s="515">
        <v>77.34</v>
      </c>
    </row>
    <row r="21" spans="1:9" s="511" customFormat="1" ht="15.95" customHeight="1" x14ac:dyDescent="0.25">
      <c r="A21" s="522" t="s">
        <v>536</v>
      </c>
      <c r="B21" s="514">
        <v>77.69</v>
      </c>
      <c r="C21" s="525">
        <v>74.180000000000007</v>
      </c>
      <c r="D21" s="525">
        <v>81.41</v>
      </c>
    </row>
    <row r="22" spans="1:9" s="511" customFormat="1" ht="6" customHeight="1" x14ac:dyDescent="0.25">
      <c r="A22" s="522"/>
      <c r="B22" s="514"/>
      <c r="C22" s="526"/>
      <c r="D22" s="526"/>
    </row>
    <row r="23" spans="1:9" s="511" customFormat="1" ht="15.95" customHeight="1" x14ac:dyDescent="0.3">
      <c r="A23" s="521" t="s">
        <v>258</v>
      </c>
      <c r="B23" s="517">
        <v>76.58</v>
      </c>
      <c r="C23" s="528">
        <v>73.459999999999994</v>
      </c>
      <c r="D23" s="528">
        <v>79.87</v>
      </c>
      <c r="E23" s="519"/>
      <c r="F23" s="519"/>
      <c r="G23" s="519"/>
      <c r="H23" s="519"/>
      <c r="I23" s="519"/>
    </row>
    <row r="24" spans="1:9" s="511" customFormat="1" ht="15.95" customHeight="1" x14ac:dyDescent="0.25">
      <c r="A24" s="522" t="s">
        <v>537</v>
      </c>
      <c r="B24" s="514">
        <v>76.48</v>
      </c>
      <c r="C24" s="529">
        <v>73.17</v>
      </c>
      <c r="D24" s="529">
        <v>79.78</v>
      </c>
    </row>
    <row r="25" spans="1:9" s="511" customFormat="1" ht="15.95" customHeight="1" x14ac:dyDescent="0.25">
      <c r="A25" s="522" t="s">
        <v>538</v>
      </c>
      <c r="B25" s="514">
        <v>75.069999999999993</v>
      </c>
      <c r="C25" s="529">
        <v>71.87</v>
      </c>
      <c r="D25" s="529">
        <v>78.430000000000007</v>
      </c>
    </row>
    <row r="26" spans="1:9" s="511" customFormat="1" ht="15.95" customHeight="1" x14ac:dyDescent="0.25">
      <c r="A26" s="522" t="s">
        <v>539</v>
      </c>
      <c r="B26" s="514">
        <v>74.319999999999993</v>
      </c>
      <c r="C26" s="529">
        <v>71.19</v>
      </c>
      <c r="D26" s="529">
        <v>77.67</v>
      </c>
    </row>
    <row r="27" spans="1:9" s="511" customFormat="1" ht="15.95" customHeight="1" x14ac:dyDescent="0.25">
      <c r="A27" s="522" t="s">
        <v>540</v>
      </c>
      <c r="B27" s="514">
        <v>76.37</v>
      </c>
      <c r="C27" s="529">
        <v>73.25</v>
      </c>
      <c r="D27" s="529">
        <v>79.540000000000006</v>
      </c>
    </row>
    <row r="28" spans="1:9" s="511" customFormat="1" ht="15.95" customHeight="1" x14ac:dyDescent="0.25">
      <c r="A28" s="522" t="s">
        <v>541</v>
      </c>
      <c r="B28" s="514">
        <v>72.37</v>
      </c>
      <c r="C28" s="529">
        <v>69.31</v>
      </c>
      <c r="D28" s="529">
        <v>75.53</v>
      </c>
    </row>
    <row r="29" spans="1:9" s="511" customFormat="1" ht="6" customHeight="1" x14ac:dyDescent="0.25">
      <c r="A29" s="520"/>
      <c r="B29" s="514"/>
      <c r="C29" s="529"/>
      <c r="D29" s="529"/>
    </row>
    <row r="30" spans="1:9" s="511" customFormat="1" ht="17.25" customHeight="1" x14ac:dyDescent="0.3">
      <c r="A30" s="521" t="s">
        <v>259</v>
      </c>
      <c r="B30" s="517">
        <v>79.44</v>
      </c>
      <c r="C30" s="528">
        <v>76.040000000000006</v>
      </c>
      <c r="D30" s="528">
        <v>83.02</v>
      </c>
      <c r="E30" s="519"/>
      <c r="F30" s="519"/>
      <c r="G30" s="519"/>
      <c r="H30" s="519"/>
      <c r="I30" s="519"/>
    </row>
    <row r="31" spans="1:9" s="511" customFormat="1" ht="15.95" customHeight="1" x14ac:dyDescent="0.25">
      <c r="A31" s="522" t="s">
        <v>542</v>
      </c>
      <c r="B31" s="514">
        <v>79.070000000000007</v>
      </c>
      <c r="C31" s="529">
        <v>75.419999999999987</v>
      </c>
      <c r="D31" s="529">
        <v>82.889999999999986</v>
      </c>
    </row>
    <row r="32" spans="1:9" s="511" customFormat="1" ht="15.95" customHeight="1" x14ac:dyDescent="0.25">
      <c r="A32" s="522" t="s">
        <v>543</v>
      </c>
      <c r="B32" s="514">
        <v>80.12</v>
      </c>
      <c r="C32" s="529">
        <v>76.64</v>
      </c>
      <c r="D32" s="529">
        <v>83.77000000000001</v>
      </c>
    </row>
    <row r="33" spans="1:9" s="511" customFormat="1" ht="15.95" customHeight="1" x14ac:dyDescent="0.25">
      <c r="A33" s="522" t="s">
        <v>544</v>
      </c>
      <c r="B33" s="514">
        <v>77.91</v>
      </c>
      <c r="C33" s="529">
        <v>74.53</v>
      </c>
      <c r="D33" s="529">
        <v>81.47</v>
      </c>
    </row>
    <row r="34" spans="1:9" s="511" customFormat="1" ht="15.95" customHeight="1" x14ac:dyDescent="0.25">
      <c r="A34" s="522" t="s">
        <v>545</v>
      </c>
      <c r="B34" s="514">
        <v>78.84</v>
      </c>
      <c r="C34" s="529">
        <v>75.5</v>
      </c>
      <c r="D34" s="529">
        <v>82.350000000000009</v>
      </c>
    </row>
    <row r="35" spans="1:9" s="511" customFormat="1" ht="15.95" customHeight="1" x14ac:dyDescent="0.25">
      <c r="A35" s="522" t="s">
        <v>546</v>
      </c>
      <c r="B35" s="514">
        <v>80.16</v>
      </c>
      <c r="C35" s="529">
        <v>76.05</v>
      </c>
      <c r="D35" s="529">
        <v>84.469999999999985</v>
      </c>
    </row>
    <row r="36" spans="1:9" s="511" customFormat="1" ht="15.95" customHeight="1" x14ac:dyDescent="0.25">
      <c r="A36" s="522" t="s">
        <v>547</v>
      </c>
      <c r="B36" s="514">
        <v>80.16</v>
      </c>
      <c r="C36" s="529">
        <v>76.679999999999993</v>
      </c>
      <c r="D36" s="529">
        <v>83.820000000000007</v>
      </c>
    </row>
    <row r="37" spans="1:9" s="511" customFormat="1" ht="15.95" customHeight="1" x14ac:dyDescent="0.25">
      <c r="A37" s="522" t="s">
        <v>548</v>
      </c>
      <c r="B37" s="514">
        <v>79.070000000000007</v>
      </c>
      <c r="C37" s="529">
        <v>75.63</v>
      </c>
      <c r="D37" s="529">
        <v>82.68</v>
      </c>
    </row>
    <row r="38" spans="1:9" s="511" customFormat="1" ht="15.95" customHeight="1" x14ac:dyDescent="0.25">
      <c r="A38" s="522" t="s">
        <v>549</v>
      </c>
      <c r="B38" s="514">
        <v>78.820000000000007</v>
      </c>
      <c r="C38" s="529">
        <v>75.31</v>
      </c>
      <c r="D38" s="529">
        <v>82.51</v>
      </c>
    </row>
    <row r="39" spans="1:9" s="511" customFormat="1" ht="15.95" customHeight="1" x14ac:dyDescent="0.25">
      <c r="A39" s="522" t="s">
        <v>550</v>
      </c>
      <c r="B39" s="514">
        <v>78.2</v>
      </c>
      <c r="C39" s="529">
        <v>74.709999999999994</v>
      </c>
      <c r="D39" s="529">
        <v>81.87</v>
      </c>
    </row>
    <row r="40" spans="1:9" s="511" customFormat="1" ht="15.95" customHeight="1" x14ac:dyDescent="0.25">
      <c r="A40" s="522" t="s">
        <v>551</v>
      </c>
      <c r="B40" s="514">
        <v>78.540000000000006</v>
      </c>
      <c r="C40" s="529">
        <v>75.039999999999992</v>
      </c>
      <c r="D40" s="529">
        <v>82.219999999999985</v>
      </c>
    </row>
    <row r="41" spans="1:9" s="511" customFormat="1" ht="15.95" customHeight="1" x14ac:dyDescent="0.25">
      <c r="A41" s="522" t="s">
        <v>552</v>
      </c>
      <c r="B41" s="514">
        <v>78.19</v>
      </c>
      <c r="C41" s="529">
        <v>74.78</v>
      </c>
      <c r="D41" s="529">
        <v>81.77000000000001</v>
      </c>
    </row>
    <row r="42" spans="1:9" s="511" customFormat="1" ht="15.95" customHeight="1" x14ac:dyDescent="0.25">
      <c r="A42" s="522" t="s">
        <v>553</v>
      </c>
      <c r="B42" s="514">
        <v>76.459999999999994</v>
      </c>
      <c r="C42" s="529">
        <v>73.050000000000011</v>
      </c>
      <c r="D42" s="529">
        <v>80.040000000000006</v>
      </c>
    </row>
    <row r="43" spans="1:9" s="511" customFormat="1" ht="15.95" customHeight="1" x14ac:dyDescent="0.25">
      <c r="A43" s="522" t="s">
        <v>554</v>
      </c>
      <c r="B43" s="514">
        <v>75.700000000000017</v>
      </c>
      <c r="C43" s="526">
        <v>72.320000000000007</v>
      </c>
      <c r="D43" s="526">
        <v>79.25</v>
      </c>
    </row>
    <row r="44" spans="1:9" s="511" customFormat="1" ht="6" customHeight="1" x14ac:dyDescent="0.25">
      <c r="A44" s="520"/>
      <c r="B44" s="514"/>
      <c r="C44" s="525"/>
      <c r="D44" s="525"/>
    </row>
    <row r="45" spans="1:9" s="511" customFormat="1" ht="15.95" customHeight="1" x14ac:dyDescent="0.3">
      <c r="A45" s="524" t="s">
        <v>260</v>
      </c>
      <c r="B45" s="517">
        <v>75.63</v>
      </c>
      <c r="C45" s="530">
        <v>72.790000000000006</v>
      </c>
      <c r="D45" s="530">
        <v>78.62</v>
      </c>
      <c r="E45" s="519"/>
      <c r="F45" s="519"/>
      <c r="G45" s="519"/>
      <c r="H45" s="519"/>
      <c r="I45" s="519"/>
    </row>
    <row r="46" spans="1:9" s="511" customFormat="1" ht="15.95" customHeight="1" x14ac:dyDescent="0.25">
      <c r="A46" s="531" t="s">
        <v>555</v>
      </c>
      <c r="B46" s="514">
        <v>76.010000000000005</v>
      </c>
      <c r="C46" s="525">
        <v>73.25</v>
      </c>
      <c r="D46" s="525">
        <v>78.919999999999987</v>
      </c>
    </row>
    <row r="47" spans="1:9" s="511" customFormat="1" ht="15.95" customHeight="1" x14ac:dyDescent="0.25">
      <c r="A47" s="531" t="s">
        <v>556</v>
      </c>
      <c r="B47" s="514">
        <v>73.52</v>
      </c>
      <c r="C47" s="525">
        <v>70.849999999999994</v>
      </c>
      <c r="D47" s="525">
        <v>76.33</v>
      </c>
    </row>
    <row r="48" spans="1:9" s="511" customFormat="1" ht="6" customHeight="1" x14ac:dyDescent="0.25">
      <c r="A48" s="532"/>
      <c r="B48" s="514"/>
      <c r="C48" s="525"/>
      <c r="D48" s="525"/>
    </row>
    <row r="49" spans="1:9" s="511" customFormat="1" ht="15.95" customHeight="1" x14ac:dyDescent="0.3">
      <c r="A49" s="524" t="s">
        <v>557</v>
      </c>
      <c r="B49" s="517">
        <v>79.540000000000006</v>
      </c>
      <c r="C49" s="530">
        <v>73.36</v>
      </c>
      <c r="D49" s="530">
        <v>82.87</v>
      </c>
      <c r="E49" s="519"/>
      <c r="F49" s="519"/>
      <c r="G49" s="519"/>
      <c r="H49" s="519"/>
      <c r="I49" s="519"/>
    </row>
    <row r="50" spans="1:9" s="511" customFormat="1" ht="15.95" customHeight="1" x14ac:dyDescent="0.25">
      <c r="A50" s="531" t="s">
        <v>558</v>
      </c>
      <c r="B50" s="514">
        <v>80.11</v>
      </c>
      <c r="C50" s="525">
        <v>76.22</v>
      </c>
      <c r="D50" s="525">
        <v>84.200000000000017</v>
      </c>
    </row>
    <row r="51" spans="1:9" s="511" customFormat="1" ht="15.95" customHeight="1" x14ac:dyDescent="0.25">
      <c r="A51" s="531" t="s">
        <v>559</v>
      </c>
      <c r="B51" s="514">
        <v>77.629999999999981</v>
      </c>
      <c r="C51" s="525">
        <v>73.86999999999999</v>
      </c>
      <c r="D51" s="525">
        <v>81.569999999999993</v>
      </c>
    </row>
    <row r="52" spans="1:9" s="511" customFormat="1" ht="15.95" customHeight="1" x14ac:dyDescent="0.25">
      <c r="A52" s="531" t="s">
        <v>560</v>
      </c>
      <c r="B52" s="514">
        <v>77.430000000000007</v>
      </c>
      <c r="C52" s="525">
        <v>73.789999999999992</v>
      </c>
      <c r="D52" s="525">
        <v>81.259999999999991</v>
      </c>
    </row>
    <row r="53" spans="1:9" s="511" customFormat="1" ht="15.95" customHeight="1" x14ac:dyDescent="0.25">
      <c r="A53" s="531" t="s">
        <v>561</v>
      </c>
      <c r="B53" s="514">
        <v>79.040000000000006</v>
      </c>
      <c r="C53" s="525">
        <v>75.259999999999991</v>
      </c>
      <c r="D53" s="533">
        <v>83</v>
      </c>
    </row>
    <row r="54" spans="1:9" s="511" customFormat="1" ht="15.95" customHeight="1" x14ac:dyDescent="0.25">
      <c r="A54" s="531" t="s">
        <v>562</v>
      </c>
      <c r="B54" s="514">
        <v>79.47</v>
      </c>
      <c r="C54" s="533">
        <v>75.599999999999994</v>
      </c>
      <c r="D54" s="525">
        <v>83.530000000000015</v>
      </c>
    </row>
    <row r="55" spans="1:9" s="511" customFormat="1" ht="15.95" customHeight="1" x14ac:dyDescent="0.25">
      <c r="A55" s="531" t="s">
        <v>563</v>
      </c>
      <c r="B55" s="514">
        <v>79.070000000000007</v>
      </c>
      <c r="C55" s="533">
        <v>75.200000000000017</v>
      </c>
      <c r="D55" s="525">
        <v>83.140000000000015</v>
      </c>
    </row>
    <row r="56" spans="1:9" s="511" customFormat="1" ht="15.95" customHeight="1" x14ac:dyDescent="0.25">
      <c r="A56" s="531" t="s">
        <v>564</v>
      </c>
      <c r="B56" s="514">
        <v>79.670000000000016</v>
      </c>
      <c r="C56" s="526">
        <v>75.820000000000007</v>
      </c>
      <c r="D56" s="526">
        <v>83.7</v>
      </c>
    </row>
    <row r="57" spans="1:9" s="511" customFormat="1" ht="6" customHeight="1" x14ac:dyDescent="0.25">
      <c r="A57" s="531"/>
      <c r="B57" s="514"/>
      <c r="C57" s="529"/>
      <c r="D57" s="529"/>
    </row>
    <row r="58" spans="1:9" s="511" customFormat="1" ht="15.95" customHeight="1" x14ac:dyDescent="0.3">
      <c r="A58" s="524" t="s">
        <v>565</v>
      </c>
      <c r="B58" s="517">
        <v>79.739999999999995</v>
      </c>
      <c r="C58" s="534">
        <v>76.16</v>
      </c>
      <c r="D58" s="534">
        <v>83.5</v>
      </c>
      <c r="E58" s="519"/>
      <c r="F58" s="519"/>
      <c r="G58" s="519"/>
      <c r="H58" s="519"/>
      <c r="I58" s="519"/>
    </row>
    <row r="59" spans="1:9" s="511" customFormat="1" ht="15.95" customHeight="1" x14ac:dyDescent="0.25">
      <c r="A59" s="531" t="s">
        <v>566</v>
      </c>
      <c r="B59" s="514">
        <v>78.680000000000007</v>
      </c>
      <c r="C59" s="535">
        <v>75.070000000000007</v>
      </c>
      <c r="D59" s="535">
        <v>82.49</v>
      </c>
    </row>
    <row r="60" spans="1:9" s="511" customFormat="1" ht="15.95" customHeight="1" x14ac:dyDescent="0.25">
      <c r="A60" s="531" t="s">
        <v>567</v>
      </c>
      <c r="B60" s="514">
        <v>79.31</v>
      </c>
      <c r="C60" s="536">
        <v>75.659999999999982</v>
      </c>
      <c r="D60" s="536">
        <v>83.15</v>
      </c>
    </row>
    <row r="61" spans="1:9" s="511" customFormat="1" ht="15.95" customHeight="1" x14ac:dyDescent="0.25">
      <c r="A61" s="531" t="s">
        <v>568</v>
      </c>
      <c r="B61" s="514">
        <v>79.23</v>
      </c>
      <c r="C61" s="537">
        <v>75.689999999999984</v>
      </c>
      <c r="D61" s="537">
        <v>82.97</v>
      </c>
    </row>
    <row r="62" spans="1:9" s="511" customFormat="1" ht="15.95" customHeight="1" x14ac:dyDescent="0.25">
      <c r="A62" s="531" t="s">
        <v>569</v>
      </c>
      <c r="B62" s="514">
        <v>78.11</v>
      </c>
      <c r="C62" s="538">
        <v>74.61</v>
      </c>
      <c r="D62" s="538">
        <v>81.77</v>
      </c>
    </row>
    <row r="63" spans="1:9" s="511" customFormat="1" ht="15.95" customHeight="1" x14ac:dyDescent="0.25">
      <c r="A63" s="531" t="s">
        <v>570</v>
      </c>
      <c r="B63" s="514">
        <v>79.17</v>
      </c>
      <c r="C63" s="539">
        <v>75.63000000000001</v>
      </c>
      <c r="D63" s="540">
        <v>82.9</v>
      </c>
    </row>
    <row r="64" spans="1:9" s="511" customFormat="1" ht="15.95" customHeight="1" x14ac:dyDescent="0.25">
      <c r="A64" s="531" t="s">
        <v>571</v>
      </c>
      <c r="B64" s="514">
        <v>79.16</v>
      </c>
      <c r="C64" s="541">
        <v>75.62</v>
      </c>
      <c r="D64" s="541">
        <v>82.89</v>
      </c>
    </row>
    <row r="65" spans="1:9" s="511" customFormat="1" ht="15.95" customHeight="1" x14ac:dyDescent="0.25">
      <c r="A65" s="531" t="s">
        <v>572</v>
      </c>
      <c r="B65" s="514">
        <v>77.989999999999981</v>
      </c>
      <c r="C65" s="542">
        <v>74.590000000000018</v>
      </c>
      <c r="D65" s="542">
        <v>81.570000000000007</v>
      </c>
    </row>
    <row r="66" spans="1:9" s="511" customFormat="1" ht="6" customHeight="1" x14ac:dyDescent="0.25">
      <c r="A66" s="531"/>
      <c r="B66" s="514"/>
      <c r="C66" s="543"/>
      <c r="D66" s="543"/>
    </row>
    <row r="67" spans="1:9" s="511" customFormat="1" ht="15.95" customHeight="1" x14ac:dyDescent="0.3">
      <c r="A67" s="521" t="s">
        <v>263</v>
      </c>
      <c r="B67" s="517">
        <v>80.67</v>
      </c>
      <c r="C67" s="544">
        <v>77.97</v>
      </c>
      <c r="D67" s="545">
        <v>83.5</v>
      </c>
      <c r="E67" s="519"/>
      <c r="F67" s="519"/>
      <c r="G67" s="519"/>
      <c r="H67" s="519"/>
      <c r="I67" s="519"/>
    </row>
    <row r="68" spans="1:9" s="511" customFormat="1" ht="15.95" customHeight="1" x14ac:dyDescent="0.25">
      <c r="A68" s="522" t="s">
        <v>573</v>
      </c>
      <c r="B68" s="514">
        <v>73.959999999999994</v>
      </c>
      <c r="C68" s="543">
        <v>71.370000000000019</v>
      </c>
      <c r="D68" s="543">
        <v>76.70999999999998</v>
      </c>
    </row>
    <row r="69" spans="1:9" s="511" customFormat="1" ht="15.95" customHeight="1" x14ac:dyDescent="0.25">
      <c r="A69" s="522" t="s">
        <v>574</v>
      </c>
      <c r="B69" s="514">
        <v>77.31</v>
      </c>
      <c r="C69" s="543">
        <v>75.090000000000018</v>
      </c>
      <c r="D69" s="543">
        <v>79.660000000000011</v>
      </c>
    </row>
    <row r="70" spans="1:9" s="511" customFormat="1" ht="15.95" customHeight="1" x14ac:dyDescent="0.25">
      <c r="A70" s="522" t="s">
        <v>575</v>
      </c>
      <c r="B70" s="514">
        <v>74.25</v>
      </c>
      <c r="C70" s="543">
        <v>71.620000000000019</v>
      </c>
      <c r="D70" s="543">
        <v>77.010000000000005</v>
      </c>
    </row>
    <row r="71" spans="1:9" s="511" customFormat="1" ht="15.95" customHeight="1" x14ac:dyDescent="0.25">
      <c r="A71" s="522" t="s">
        <v>576</v>
      </c>
      <c r="B71" s="514">
        <v>80.050000000000011</v>
      </c>
      <c r="C71" s="543">
        <v>77.439999999999984</v>
      </c>
      <c r="D71" s="543">
        <v>82.79</v>
      </c>
    </row>
    <row r="72" spans="1:9" s="511" customFormat="1" ht="15.95" customHeight="1" x14ac:dyDescent="0.25">
      <c r="A72" s="522" t="s">
        <v>577</v>
      </c>
      <c r="B72" s="514">
        <v>79.919999999999987</v>
      </c>
      <c r="C72" s="543">
        <v>77.070000000000007</v>
      </c>
      <c r="D72" s="543">
        <v>82.9</v>
      </c>
    </row>
    <row r="73" spans="1:9" s="511" customFormat="1" ht="15.95" customHeight="1" x14ac:dyDescent="0.25">
      <c r="A73" s="522" t="s">
        <v>578</v>
      </c>
      <c r="B73" s="514">
        <v>76.810000000000016</v>
      </c>
      <c r="C73" s="543">
        <v>73.319999999999993</v>
      </c>
      <c r="D73" s="543">
        <v>80.480000000000018</v>
      </c>
    </row>
    <row r="74" spans="1:9" s="511" customFormat="1" ht="6" customHeight="1" x14ac:dyDescent="0.25">
      <c r="A74" s="520"/>
      <c r="B74" s="514"/>
      <c r="C74" s="543"/>
      <c r="D74" s="543"/>
    </row>
    <row r="75" spans="1:9" s="511" customFormat="1" ht="15.95" customHeight="1" x14ac:dyDescent="0.3">
      <c r="A75" s="521" t="s">
        <v>265</v>
      </c>
      <c r="B75" s="517">
        <v>78.27</v>
      </c>
      <c r="C75" s="546">
        <v>75.7</v>
      </c>
      <c r="D75" s="547">
        <v>80.97</v>
      </c>
      <c r="E75" s="519"/>
      <c r="F75" s="519"/>
      <c r="G75" s="519"/>
      <c r="H75" s="519"/>
      <c r="I75" s="519"/>
    </row>
    <row r="76" spans="1:9" s="511" customFormat="1" ht="15.95" customHeight="1" x14ac:dyDescent="0.25">
      <c r="A76" s="522" t="s">
        <v>579</v>
      </c>
      <c r="B76" s="514">
        <v>81.14</v>
      </c>
      <c r="C76" s="541">
        <v>78.510000000000019</v>
      </c>
      <c r="D76" s="541">
        <v>83.91</v>
      </c>
    </row>
    <row r="77" spans="1:9" s="511" customFormat="1" ht="15.95" customHeight="1" x14ac:dyDescent="0.25">
      <c r="A77" s="522" t="s">
        <v>580</v>
      </c>
      <c r="B77" s="514">
        <v>78.98</v>
      </c>
      <c r="C77" s="541">
        <v>76.419999999999987</v>
      </c>
      <c r="D77" s="541">
        <v>81.669999999999987</v>
      </c>
    </row>
    <row r="78" spans="1:9" s="511" customFormat="1" ht="15.95" customHeight="1" x14ac:dyDescent="0.25">
      <c r="A78" s="522" t="s">
        <v>581</v>
      </c>
      <c r="B78" s="548">
        <v>78</v>
      </c>
      <c r="C78" s="541">
        <v>75.490000000000009</v>
      </c>
      <c r="D78" s="541">
        <v>80.61999999999999</v>
      </c>
    </row>
    <row r="79" spans="1:9" s="511" customFormat="1" ht="15.95" customHeight="1" x14ac:dyDescent="0.25">
      <c r="A79" s="522" t="s">
        <v>582</v>
      </c>
      <c r="B79" s="514">
        <v>79.2</v>
      </c>
      <c r="C79" s="539">
        <v>76.660000000000011</v>
      </c>
      <c r="D79" s="539">
        <v>81.860000000000014</v>
      </c>
    </row>
    <row r="80" spans="1:9" s="511" customFormat="1" ht="15.95" customHeight="1" x14ac:dyDescent="0.25">
      <c r="A80" s="522" t="s">
        <v>583</v>
      </c>
      <c r="B80" s="514">
        <v>78.099999999999994</v>
      </c>
      <c r="C80" s="539">
        <v>75.610000000000014</v>
      </c>
      <c r="D80" s="539">
        <v>80.72999999999999</v>
      </c>
    </row>
    <row r="81" spans="1:9" s="511" customFormat="1" ht="15.95" customHeight="1" x14ac:dyDescent="0.25">
      <c r="A81" s="522" t="s">
        <v>584</v>
      </c>
      <c r="B81" s="514">
        <v>79.079999999999984</v>
      </c>
      <c r="C81" s="539">
        <v>76.640000000000015</v>
      </c>
      <c r="D81" s="539">
        <v>81.63000000000001</v>
      </c>
    </row>
    <row r="82" spans="1:9" s="511" customFormat="1" ht="15.95" customHeight="1" x14ac:dyDescent="0.25">
      <c r="A82" s="522" t="s">
        <v>585</v>
      </c>
      <c r="B82" s="514">
        <v>79.63000000000001</v>
      </c>
      <c r="C82" s="538">
        <v>77.080000000000013</v>
      </c>
      <c r="D82" s="538">
        <v>82.3</v>
      </c>
    </row>
    <row r="83" spans="1:9" s="511" customFormat="1" ht="15.95" customHeight="1" x14ac:dyDescent="0.25">
      <c r="A83" s="522" t="s">
        <v>586</v>
      </c>
      <c r="B83" s="514">
        <v>77.790000000000006</v>
      </c>
      <c r="C83" s="537">
        <v>75.47999999999999</v>
      </c>
      <c r="D83" s="537">
        <v>80.599999999999994</v>
      </c>
    </row>
    <row r="84" spans="1:9" s="511" customFormat="1" ht="15.95" customHeight="1" x14ac:dyDescent="0.25">
      <c r="A84" s="522" t="s">
        <v>587</v>
      </c>
      <c r="B84" s="514">
        <v>78.049999999999983</v>
      </c>
      <c r="C84" s="537">
        <v>75.559999999999988</v>
      </c>
      <c r="D84" s="537">
        <v>80.67</v>
      </c>
    </row>
    <row r="85" spans="1:9" s="511" customFormat="1" ht="15.95" customHeight="1" x14ac:dyDescent="0.25">
      <c r="A85" s="522" t="s">
        <v>588</v>
      </c>
      <c r="B85" s="514">
        <v>81.45</v>
      </c>
      <c r="C85" s="537">
        <v>78.7</v>
      </c>
      <c r="D85" s="537">
        <v>84.35</v>
      </c>
    </row>
    <row r="86" spans="1:9" s="511" customFormat="1" ht="15.95" customHeight="1" x14ac:dyDescent="0.25">
      <c r="A86" s="522" t="s">
        <v>589</v>
      </c>
      <c r="B86" s="514">
        <v>81.549999999999983</v>
      </c>
      <c r="C86" s="537">
        <v>78.97</v>
      </c>
      <c r="D86" s="537">
        <v>84.27</v>
      </c>
    </row>
    <row r="87" spans="1:9" s="511" customFormat="1" ht="15.95" customHeight="1" x14ac:dyDescent="0.25">
      <c r="A87" s="522" t="s">
        <v>590</v>
      </c>
      <c r="B87" s="514">
        <v>79.61</v>
      </c>
      <c r="C87" s="536">
        <v>77.160000000000011</v>
      </c>
      <c r="D87" s="536">
        <v>82.18</v>
      </c>
    </row>
    <row r="88" spans="1:9" s="511" customFormat="1" ht="7.5" customHeight="1" x14ac:dyDescent="0.25">
      <c r="A88" s="520"/>
      <c r="B88" s="514"/>
      <c r="C88" s="536"/>
      <c r="D88" s="536"/>
    </row>
    <row r="89" spans="1:9" s="511" customFormat="1" ht="16.5" customHeight="1" x14ac:dyDescent="0.3">
      <c r="A89" s="527" t="s">
        <v>518</v>
      </c>
      <c r="B89" s="517">
        <v>72.31</v>
      </c>
      <c r="C89" s="549">
        <v>70.12</v>
      </c>
      <c r="D89" s="549">
        <v>74.61</v>
      </c>
      <c r="E89" s="519"/>
      <c r="F89" s="519"/>
      <c r="G89" s="519"/>
      <c r="H89" s="519"/>
      <c r="I89" s="519"/>
    </row>
    <row r="90" spans="1:9" s="511" customFormat="1" ht="15.75" customHeight="1" x14ac:dyDescent="0.25">
      <c r="A90" s="522" t="s">
        <v>591</v>
      </c>
      <c r="B90" s="514">
        <v>71.889999999999986</v>
      </c>
      <c r="C90" s="536">
        <v>73.91</v>
      </c>
      <c r="D90" s="536" t="e">
        <f>#REF!-#REF!</f>
        <v>#REF!</v>
      </c>
    </row>
    <row r="91" spans="1:9" s="511" customFormat="1" ht="16.5" customHeight="1" x14ac:dyDescent="0.25">
      <c r="A91" s="522" t="s">
        <v>592</v>
      </c>
      <c r="B91" s="514">
        <v>69.760000000000005</v>
      </c>
      <c r="C91" s="536">
        <v>71.61999999999999</v>
      </c>
      <c r="D91" s="536" t="e">
        <f>#REF!-#REF!</f>
        <v>#REF!</v>
      </c>
    </row>
    <row r="92" spans="1:9" s="511" customFormat="1" ht="7.5" customHeight="1" x14ac:dyDescent="0.25">
      <c r="A92" s="527"/>
      <c r="B92" s="514"/>
      <c r="C92" s="536"/>
      <c r="D92" s="536"/>
    </row>
    <row r="93" spans="1:9" s="511" customFormat="1" ht="15" x14ac:dyDescent="0.3">
      <c r="A93" s="527" t="s">
        <v>266</v>
      </c>
      <c r="B93" s="517">
        <v>73.430000000000007</v>
      </c>
      <c r="C93" s="549">
        <v>70.3</v>
      </c>
      <c r="D93" s="549">
        <v>76.73</v>
      </c>
      <c r="E93" s="519"/>
      <c r="F93" s="519"/>
      <c r="G93" s="519"/>
      <c r="H93" s="519"/>
      <c r="I93" s="519"/>
    </row>
    <row r="94" spans="1:9" s="511" customFormat="1" ht="10.5" customHeight="1" x14ac:dyDescent="0.25">
      <c r="A94" s="527"/>
      <c r="B94" s="514"/>
      <c r="C94" s="536"/>
      <c r="D94" s="536"/>
    </row>
    <row r="95" spans="1:9" s="511" customFormat="1" ht="15" x14ac:dyDescent="0.3">
      <c r="A95" s="527" t="s">
        <v>593</v>
      </c>
      <c r="B95" s="517">
        <v>72.31</v>
      </c>
      <c r="C95" s="549">
        <v>70.28</v>
      </c>
      <c r="D95" s="549">
        <v>74.44</v>
      </c>
      <c r="E95" s="519"/>
      <c r="F95" s="519"/>
      <c r="G95" s="519"/>
      <c r="H95" s="519"/>
      <c r="I95" s="519"/>
    </row>
    <row r="96" spans="1:9" s="511" customFormat="1" ht="13.5" x14ac:dyDescent="0.25">
      <c r="A96" s="550" t="s">
        <v>594</v>
      </c>
      <c r="B96" s="514">
        <v>70.739999999999995</v>
      </c>
      <c r="C96" s="536">
        <v>68.259999999999991</v>
      </c>
      <c r="D96" s="536">
        <v>73.34</v>
      </c>
    </row>
    <row r="97" spans="1:4" s="511" customFormat="1" ht="13.5" x14ac:dyDescent="0.25">
      <c r="A97" s="550" t="s">
        <v>595</v>
      </c>
      <c r="B97" s="514">
        <v>71.29000000000002</v>
      </c>
      <c r="C97" s="536">
        <v>69.03</v>
      </c>
      <c r="D97" s="536">
        <v>73.66</v>
      </c>
    </row>
    <row r="98" spans="1:4" s="511" customFormat="1" ht="13.5" x14ac:dyDescent="0.25">
      <c r="A98" s="550" t="s">
        <v>596</v>
      </c>
      <c r="B98" s="514">
        <v>71.72</v>
      </c>
      <c r="C98" s="536">
        <v>69.490000000000009</v>
      </c>
      <c r="D98" s="536">
        <v>74.060000000000016</v>
      </c>
    </row>
    <row r="99" spans="1:4" s="511" customFormat="1" ht="13.5" x14ac:dyDescent="0.25">
      <c r="A99" s="550" t="s">
        <v>597</v>
      </c>
      <c r="B99" s="514">
        <v>72.77000000000001</v>
      </c>
      <c r="C99" s="536">
        <v>70.459999999999994</v>
      </c>
      <c r="D99" s="536">
        <v>75.19</v>
      </c>
    </row>
    <row r="100" spans="1:4" s="511" customFormat="1" ht="13.5" x14ac:dyDescent="0.25">
      <c r="A100" s="550" t="s">
        <v>598</v>
      </c>
      <c r="B100" s="514">
        <v>73.63000000000001</v>
      </c>
      <c r="C100" s="536">
        <v>71.309999999999988</v>
      </c>
      <c r="D100" s="536">
        <v>76.080000000000013</v>
      </c>
    </row>
    <row r="101" spans="1:4" s="511" customFormat="1" ht="13.5" x14ac:dyDescent="0.25">
      <c r="A101" s="550" t="s">
        <v>599</v>
      </c>
      <c r="B101" s="514">
        <v>71.959999999999994</v>
      </c>
      <c r="C101" s="536">
        <v>69.7</v>
      </c>
      <c r="D101" s="536">
        <v>74.330000000000013</v>
      </c>
    </row>
    <row r="102" spans="1:4" s="511" customFormat="1" ht="13.5" x14ac:dyDescent="0.25">
      <c r="A102" s="550" t="s">
        <v>600</v>
      </c>
      <c r="B102" s="514">
        <v>72.669999999999987</v>
      </c>
      <c r="C102" s="536">
        <v>70.399999999999991</v>
      </c>
      <c r="D102" s="536">
        <v>75.059999999999988</v>
      </c>
    </row>
    <row r="103" spans="1:4" s="511" customFormat="1" ht="13.5" x14ac:dyDescent="0.25">
      <c r="A103" s="550" t="s">
        <v>601</v>
      </c>
      <c r="B103" s="514">
        <v>69.809999999999988</v>
      </c>
      <c r="C103" s="536">
        <v>67.599999999999994</v>
      </c>
      <c r="D103" s="536">
        <v>72.140000000000015</v>
      </c>
    </row>
    <row r="104" spans="1:4" s="511" customFormat="1" ht="15.75" customHeight="1" x14ac:dyDescent="0.25">
      <c r="A104" s="550" t="s">
        <v>602</v>
      </c>
      <c r="B104" s="514">
        <v>70.289999999999992</v>
      </c>
      <c r="C104" s="536">
        <v>68.189999999999984</v>
      </c>
      <c r="D104" s="536">
        <v>72.499999999999986</v>
      </c>
    </row>
    <row r="105" spans="1:4" s="511" customFormat="1" ht="6.75" customHeight="1" x14ac:dyDescent="0.25">
      <c r="A105" s="550"/>
      <c r="B105" s="514"/>
      <c r="C105" s="536"/>
      <c r="D105" s="536"/>
    </row>
    <row r="106" spans="1:4" s="511" customFormat="1" ht="15.75" customHeight="1" x14ac:dyDescent="0.25">
      <c r="A106" s="527" t="s">
        <v>264</v>
      </c>
      <c r="B106" s="551">
        <v>79.78</v>
      </c>
      <c r="C106" s="552">
        <v>77.08</v>
      </c>
      <c r="D106" s="552">
        <v>82.62</v>
      </c>
    </row>
    <row r="107" spans="1:4" s="511" customFormat="1" ht="15.75" customHeight="1" x14ac:dyDescent="0.25">
      <c r="A107" s="522" t="s">
        <v>603</v>
      </c>
      <c r="B107" s="514">
        <v>79.759999999999991</v>
      </c>
      <c r="C107" s="536">
        <v>76.960000000000008</v>
      </c>
      <c r="D107" s="536">
        <v>82.699999999999989</v>
      </c>
    </row>
    <row r="108" spans="1:4" s="511" customFormat="1" ht="15.75" customHeight="1" x14ac:dyDescent="0.25">
      <c r="A108" s="522" t="s">
        <v>604</v>
      </c>
      <c r="B108" s="514">
        <v>77.240000000000009</v>
      </c>
      <c r="C108" s="536">
        <v>74.529999999999987</v>
      </c>
      <c r="D108" s="536">
        <v>80.11</v>
      </c>
    </row>
    <row r="109" spans="1:4" s="511" customFormat="1" ht="15.75" customHeight="1" x14ac:dyDescent="0.25">
      <c r="A109" s="522" t="s">
        <v>605</v>
      </c>
      <c r="B109" s="514">
        <v>79.280000000000015</v>
      </c>
      <c r="C109" s="536">
        <v>76.440000000000012</v>
      </c>
      <c r="D109" s="536">
        <v>82.26</v>
      </c>
    </row>
    <row r="110" spans="1:4" s="511" customFormat="1" ht="15.75" customHeight="1" x14ac:dyDescent="0.25">
      <c r="A110" s="522" t="s">
        <v>606</v>
      </c>
      <c r="B110" s="514">
        <v>79.22999999999999</v>
      </c>
      <c r="C110" s="536">
        <v>76.779999999999987</v>
      </c>
      <c r="D110" s="536">
        <v>81.8</v>
      </c>
    </row>
    <row r="111" spans="1:4" s="511" customFormat="1" ht="15.75" customHeight="1" thickBot="1" x14ac:dyDescent="0.3">
      <c r="A111" s="553" t="s">
        <v>607</v>
      </c>
      <c r="B111" s="554">
        <v>77.349999999999994</v>
      </c>
      <c r="C111" s="555">
        <v>75.009999999999991</v>
      </c>
      <c r="D111" s="555">
        <v>79.81</v>
      </c>
    </row>
    <row r="112" spans="1:4" s="511" customFormat="1" ht="15.95" customHeight="1" x14ac:dyDescent="0.3">
      <c r="A112" s="556"/>
    </row>
    <row r="113" spans="1:1" s="511" customFormat="1" ht="13.5" x14ac:dyDescent="0.25">
      <c r="A113" s="521" t="s">
        <v>608</v>
      </c>
    </row>
    <row r="114" spans="1:1" ht="15.95" customHeight="1" x14ac:dyDescent="0.2">
      <c r="A114" s="557" t="s">
        <v>609</v>
      </c>
    </row>
    <row r="115" spans="1:1" ht="14.1" customHeight="1" x14ac:dyDescent="0.2"/>
    <row r="116" spans="1:1" ht="14.1" customHeight="1" x14ac:dyDescent="0.2"/>
    <row r="117" spans="1:1" ht="14.1" customHeight="1" x14ac:dyDescent="0.3">
      <c r="A117" s="559"/>
    </row>
    <row r="118" spans="1:1" ht="14.1" customHeight="1" x14ac:dyDescent="0.3">
      <c r="A118" s="559"/>
    </row>
    <row r="119" spans="1:1" ht="14.1" customHeight="1" x14ac:dyDescent="0.3">
      <c r="A119" s="559"/>
    </row>
    <row r="120" spans="1:1" ht="14.1" customHeight="1" x14ac:dyDescent="0.3">
      <c r="A120" s="559"/>
    </row>
    <row r="121" spans="1:1" ht="14.1" customHeight="1" x14ac:dyDescent="0.3">
      <c r="A121" s="559"/>
    </row>
    <row r="122" spans="1:1" ht="14.1" customHeight="1" x14ac:dyDescent="0.3">
      <c r="A122" s="559"/>
    </row>
    <row r="123" spans="1:1" ht="14.1" customHeight="1" x14ac:dyDescent="0.3">
      <c r="A123" s="559"/>
    </row>
    <row r="124" spans="1:1" ht="14.1" customHeight="1" x14ac:dyDescent="0.2"/>
    <row r="125" spans="1:1" ht="14.1" customHeight="1" x14ac:dyDescent="0.2"/>
    <row r="126" spans="1:1" ht="14.1" customHeight="1" x14ac:dyDescent="0.2"/>
    <row r="127" spans="1:1" ht="14.1" customHeight="1" x14ac:dyDescent="0.2"/>
    <row r="128" spans="1:1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</sheetData>
  <mergeCells count="6">
    <mergeCell ref="A4:A6"/>
    <mergeCell ref="A2:D2"/>
    <mergeCell ref="A3:D3"/>
    <mergeCell ref="B4:D4"/>
    <mergeCell ref="C5:D5"/>
    <mergeCell ref="B5:B6"/>
  </mergeCells>
  <printOptions horizontalCentered="1" verticalCentered="1"/>
  <pageMargins left="0.19685039370078741" right="0.23622047244094491" top="0.19685039370078741" bottom="0.19685039370078741" header="0.51181102362204722" footer="0.51181102362204722"/>
  <pageSetup scale="53" orientation="landscape" horizontalDpi="360" verticalDpi="360" r:id="rId1"/>
  <headerFooter alignWithMargins="0"/>
  <rowBreaks count="2" manualBreakCount="2">
    <brk id="56" max="21" man="1"/>
    <brk id="93" max="2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F2852-006E-4BFC-9251-7226360A0510}">
  <sheetPr syncVertical="1" syncRef="A1"/>
  <dimension ref="A1:Q336"/>
  <sheetViews>
    <sheetView zoomScaleNormal="100" zoomScaleSheetLayoutView="75" workbookViewId="0">
      <selection activeCell="I16" sqref="I16"/>
    </sheetView>
  </sheetViews>
  <sheetFormatPr baseColWidth="10" defaultColWidth="6.42578125" defaultRowHeight="15" x14ac:dyDescent="0.25"/>
  <cols>
    <col min="1" max="1" width="29.5703125" style="405" customWidth="1"/>
    <col min="2" max="2" width="10.7109375" style="405" customWidth="1"/>
    <col min="3" max="3" width="12.5703125" style="405" customWidth="1"/>
    <col min="4" max="4" width="12.42578125" style="405" customWidth="1"/>
    <col min="5" max="5" width="11.140625" style="405" customWidth="1"/>
    <col min="6" max="6" width="11.7109375" style="405" customWidth="1"/>
    <col min="7" max="7" width="11.42578125" style="405" customWidth="1"/>
    <col min="8" max="8" width="9.140625" style="405" customWidth="1"/>
    <col min="9" max="9" width="11.7109375" style="405" customWidth="1"/>
    <col min="10" max="10" width="11.85546875" style="405" customWidth="1"/>
    <col min="11" max="11" width="10.42578125" style="405" bestFit="1" customWidth="1"/>
    <col min="12" max="12" width="11.28515625" style="405" customWidth="1"/>
    <col min="13" max="13" width="12.42578125" style="405" customWidth="1"/>
    <col min="14" max="14" width="10.42578125" style="405" bestFit="1" customWidth="1"/>
    <col min="15" max="15" width="11.140625" style="405" customWidth="1"/>
    <col min="16" max="16" width="12.28515625" style="405" customWidth="1"/>
    <col min="17" max="17" width="8.42578125" style="405" customWidth="1"/>
    <col min="18" max="16384" width="6.42578125" style="405"/>
  </cols>
  <sheetData>
    <row r="1" spans="1:16" ht="16.5" customHeight="1" x14ac:dyDescent="0.25">
      <c r="A1" s="748" t="s">
        <v>616</v>
      </c>
      <c r="B1" s="748"/>
      <c r="C1" s="748"/>
      <c r="D1" s="748"/>
      <c r="E1" s="748"/>
      <c r="F1" s="748"/>
      <c r="G1" s="748"/>
      <c r="H1" s="748"/>
      <c r="I1" s="748"/>
      <c r="J1" s="748"/>
      <c r="K1" s="748"/>
      <c r="L1" s="748"/>
      <c r="M1" s="748"/>
      <c r="N1" s="748"/>
      <c r="O1" s="748"/>
      <c r="P1" s="748"/>
    </row>
    <row r="2" spans="1:16" ht="16.5" customHeight="1" thickBot="1" x14ac:dyDescent="0.3">
      <c r="A2" s="748" t="s">
        <v>625</v>
      </c>
      <c r="B2" s="748"/>
      <c r="C2" s="748"/>
      <c r="D2" s="748"/>
      <c r="E2" s="748"/>
      <c r="F2" s="748"/>
      <c r="G2" s="748"/>
      <c r="H2" s="748"/>
      <c r="I2" s="748"/>
      <c r="J2" s="748"/>
      <c r="K2" s="748"/>
      <c r="L2" s="748"/>
      <c r="M2" s="748"/>
      <c r="N2" s="748"/>
      <c r="O2" s="748"/>
      <c r="P2" s="748"/>
    </row>
    <row r="3" spans="1:16" ht="18.75" customHeight="1" x14ac:dyDescent="0.25">
      <c r="A3" s="749" t="s">
        <v>447</v>
      </c>
      <c r="B3" s="752" t="s">
        <v>341</v>
      </c>
      <c r="C3" s="753"/>
      <c r="D3" s="754"/>
      <c r="E3" s="758" t="s">
        <v>5</v>
      </c>
      <c r="F3" s="759"/>
      <c r="G3" s="759"/>
      <c r="H3" s="759"/>
      <c r="I3" s="759"/>
      <c r="J3" s="759"/>
      <c r="K3" s="759"/>
      <c r="L3" s="759"/>
      <c r="M3" s="759"/>
      <c r="N3" s="759"/>
      <c r="O3" s="759"/>
      <c r="P3" s="760"/>
    </row>
    <row r="4" spans="1:16" ht="16.5" customHeight="1" x14ac:dyDescent="0.25">
      <c r="A4" s="750"/>
      <c r="B4" s="755"/>
      <c r="C4" s="756"/>
      <c r="D4" s="757"/>
      <c r="E4" s="761" t="s">
        <v>448</v>
      </c>
      <c r="F4" s="761" t="s">
        <v>449</v>
      </c>
      <c r="G4" s="762"/>
      <c r="H4" s="763" t="s">
        <v>450</v>
      </c>
      <c r="I4" s="761" t="s">
        <v>451</v>
      </c>
      <c r="J4" s="762"/>
      <c r="K4" s="763" t="s">
        <v>452</v>
      </c>
      <c r="L4" s="761" t="s">
        <v>453</v>
      </c>
      <c r="M4" s="762"/>
      <c r="N4" s="763" t="s">
        <v>454</v>
      </c>
      <c r="O4" s="761" t="s">
        <v>455</v>
      </c>
      <c r="P4" s="761"/>
    </row>
    <row r="5" spans="1:16" ht="16.5" customHeight="1" x14ac:dyDescent="0.25">
      <c r="A5" s="750"/>
      <c r="B5" s="764" t="s">
        <v>12</v>
      </c>
      <c r="C5" s="765" t="s">
        <v>456</v>
      </c>
      <c r="D5" s="767" t="s">
        <v>457</v>
      </c>
      <c r="E5" s="746" t="s">
        <v>12</v>
      </c>
      <c r="F5" s="769" t="s">
        <v>456</v>
      </c>
      <c r="G5" s="770" t="s">
        <v>457</v>
      </c>
      <c r="H5" s="746" t="s">
        <v>12</v>
      </c>
      <c r="I5" s="769" t="s">
        <v>456</v>
      </c>
      <c r="J5" s="770" t="s">
        <v>457</v>
      </c>
      <c r="K5" s="746" t="s">
        <v>12</v>
      </c>
      <c r="L5" s="769" t="s">
        <v>456</v>
      </c>
      <c r="M5" s="770" t="s">
        <v>457</v>
      </c>
      <c r="N5" s="746" t="s">
        <v>12</v>
      </c>
      <c r="O5" s="769" t="s">
        <v>456</v>
      </c>
      <c r="P5" s="771" t="s">
        <v>457</v>
      </c>
    </row>
    <row r="6" spans="1:16" ht="30.75" customHeight="1" thickBot="1" x14ac:dyDescent="0.3">
      <c r="A6" s="751"/>
      <c r="B6" s="747"/>
      <c r="C6" s="766"/>
      <c r="D6" s="768"/>
      <c r="E6" s="747"/>
      <c r="F6" s="766"/>
      <c r="G6" s="768"/>
      <c r="H6" s="747"/>
      <c r="I6" s="766"/>
      <c r="J6" s="768"/>
      <c r="K6" s="747"/>
      <c r="L6" s="766"/>
      <c r="M6" s="768"/>
      <c r="N6" s="747"/>
      <c r="O6" s="766"/>
      <c r="P6" s="772"/>
    </row>
    <row r="7" spans="1:16" ht="7.5" customHeight="1" thickTop="1" x14ac:dyDescent="0.25">
      <c r="A7" s="406"/>
      <c r="B7" s="407"/>
      <c r="C7" s="408"/>
      <c r="D7" s="409"/>
      <c r="E7" s="407"/>
      <c r="F7" s="408"/>
      <c r="G7" s="409"/>
      <c r="H7" s="407"/>
      <c r="I7" s="408"/>
      <c r="J7" s="409"/>
      <c r="K7" s="410"/>
      <c r="L7" s="408"/>
      <c r="M7" s="411"/>
      <c r="N7" s="407"/>
      <c r="O7" s="412"/>
      <c r="P7" s="413"/>
    </row>
    <row r="8" spans="1:16" ht="22.5" customHeight="1" x14ac:dyDescent="0.25">
      <c r="A8" s="371" t="s">
        <v>458</v>
      </c>
      <c r="B8" s="410">
        <f>+B10+B30</f>
        <v>4893639</v>
      </c>
      <c r="C8" s="414">
        <f>+C10+C30</f>
        <v>1850581</v>
      </c>
      <c r="D8" s="415">
        <f>+D10+D30</f>
        <v>3043058</v>
      </c>
      <c r="E8" s="410">
        <f>+F8+G8</f>
        <v>3368852</v>
      </c>
      <c r="F8" s="414">
        <f>+F10+F30</f>
        <v>1322036</v>
      </c>
      <c r="G8" s="415">
        <f>+G10+G30</f>
        <v>2046816</v>
      </c>
      <c r="H8" s="410">
        <f>+I8+J8</f>
        <v>615472</v>
      </c>
      <c r="I8" s="414">
        <f>+I10+I30</f>
        <v>283326</v>
      </c>
      <c r="J8" s="415">
        <f>+J10+J30</f>
        <v>332146</v>
      </c>
      <c r="K8" s="407">
        <f>+L8+M8</f>
        <v>408296</v>
      </c>
      <c r="L8" s="414">
        <f>+L10+L30</f>
        <v>87032</v>
      </c>
      <c r="M8" s="415">
        <f>+M10+M30</f>
        <v>321264</v>
      </c>
      <c r="N8" s="407">
        <f>+O8+P8</f>
        <v>501019</v>
      </c>
      <c r="O8" s="414">
        <f>+O10+O30</f>
        <v>158187</v>
      </c>
      <c r="P8" s="415">
        <f>+P10+P30</f>
        <v>342832</v>
      </c>
    </row>
    <row r="9" spans="1:16" ht="9" customHeight="1" x14ac:dyDescent="0.25">
      <c r="A9" s="416"/>
      <c r="B9" s="407"/>
      <c r="C9" s="414"/>
      <c r="D9" s="417"/>
      <c r="E9" s="418"/>
      <c r="F9" s="414"/>
      <c r="G9" s="417"/>
      <c r="H9" s="407"/>
      <c r="I9" s="414"/>
      <c r="J9" s="417"/>
      <c r="K9" s="410"/>
      <c r="L9" s="414"/>
      <c r="M9" s="419"/>
      <c r="N9" s="407"/>
      <c r="O9" s="414"/>
      <c r="P9" s="415"/>
    </row>
    <row r="10" spans="1:16" ht="23.25" customHeight="1" x14ac:dyDescent="0.25">
      <c r="A10" s="420" t="s">
        <v>459</v>
      </c>
      <c r="B10" s="407">
        <f>+B12+B13+B14+B15+B16+B18+B19+B20+B21+B22+B23+B24+B25+B26+B27</f>
        <v>4485002</v>
      </c>
      <c r="C10" s="421">
        <f>+C12+C13+C14+C15+C16+C18+C19+C20+C21+C22+C23+C24+C25+C26+C27</f>
        <v>1693760</v>
      </c>
      <c r="D10" s="419">
        <f>+D12+D13+D14+D15+D16+D18+D19+D20+D21+D22+D23+D24+D25+D26+D27</f>
        <v>2791242</v>
      </c>
      <c r="E10" s="407">
        <v>3108293</v>
      </c>
      <c r="F10" s="414">
        <v>1206744</v>
      </c>
      <c r="G10" s="414">
        <v>1901549</v>
      </c>
      <c r="H10" s="407">
        <v>611678</v>
      </c>
      <c r="I10" s="414">
        <v>280930</v>
      </c>
      <c r="J10" s="414">
        <v>330748</v>
      </c>
      <c r="K10" s="407">
        <v>342895</v>
      </c>
      <c r="L10" s="414">
        <v>66078</v>
      </c>
      <c r="M10" s="414">
        <v>276817</v>
      </c>
      <c r="N10" s="407">
        <v>422136</v>
      </c>
      <c r="O10" s="414">
        <v>140008</v>
      </c>
      <c r="P10" s="415">
        <v>282128</v>
      </c>
    </row>
    <row r="11" spans="1:16" ht="8.25" customHeight="1" x14ac:dyDescent="0.25">
      <c r="A11" s="371"/>
      <c r="B11" s="407"/>
      <c r="C11" s="414"/>
      <c r="D11" s="415"/>
      <c r="E11" s="407"/>
      <c r="F11" s="414"/>
      <c r="G11" s="415"/>
      <c r="H11" s="407"/>
      <c r="I11" s="414"/>
      <c r="J11" s="415"/>
      <c r="K11" s="407"/>
      <c r="L11" s="414"/>
      <c r="M11" s="415"/>
      <c r="N11" s="407"/>
      <c r="O11" s="414"/>
      <c r="P11" s="415"/>
    </row>
    <row r="12" spans="1:16" ht="23.25" customHeight="1" x14ac:dyDescent="0.25">
      <c r="A12" s="422" t="s">
        <v>460</v>
      </c>
      <c r="B12" s="423">
        <f>+E12+H12+K12+N12</f>
        <v>134758</v>
      </c>
      <c r="C12" s="408">
        <f>+F12+I12+L12+O12</f>
        <v>42390</v>
      </c>
      <c r="D12" s="409">
        <f>+G12+J12+M12+P12</f>
        <v>92368</v>
      </c>
      <c r="E12" s="423">
        <f>+F12+G12</f>
        <v>95829</v>
      </c>
      <c r="F12" s="408">
        <v>32097</v>
      </c>
      <c r="G12" s="409">
        <v>63732</v>
      </c>
      <c r="H12" s="423">
        <f>+I12+J12</f>
        <v>10388</v>
      </c>
      <c r="I12" s="408">
        <v>4617</v>
      </c>
      <c r="J12" s="408">
        <v>5771</v>
      </c>
      <c r="K12" s="424">
        <f>+L12+M12</f>
        <v>25303</v>
      </c>
      <c r="L12" s="408">
        <v>4711</v>
      </c>
      <c r="M12" s="409">
        <v>20592</v>
      </c>
      <c r="N12" s="423">
        <f>+O12+P12</f>
        <v>3238</v>
      </c>
      <c r="O12" s="408">
        <v>965</v>
      </c>
      <c r="P12" s="425">
        <v>2273</v>
      </c>
    </row>
    <row r="13" spans="1:16" ht="23.25" customHeight="1" x14ac:dyDescent="0.25">
      <c r="A13" s="422" t="s">
        <v>461</v>
      </c>
      <c r="B13" s="423">
        <f t="shared" ref="B13:D28" si="0">+E13+H13+K13+N13</f>
        <v>407794</v>
      </c>
      <c r="C13" s="408">
        <f t="shared" si="0"/>
        <v>146431</v>
      </c>
      <c r="D13" s="409">
        <f t="shared" si="0"/>
        <v>261363</v>
      </c>
      <c r="E13" s="423">
        <f t="shared" ref="E13:E28" si="1">+F13+G13</f>
        <v>272714</v>
      </c>
      <c r="F13" s="408">
        <v>101090</v>
      </c>
      <c r="G13" s="409">
        <v>171624</v>
      </c>
      <c r="H13" s="423">
        <f t="shared" ref="H13:H28" si="2">+I13+J13</f>
        <v>61858</v>
      </c>
      <c r="I13" s="408">
        <v>30864</v>
      </c>
      <c r="J13" s="409">
        <v>30994</v>
      </c>
      <c r="K13" s="424">
        <f t="shared" ref="K13:K28" si="3">+L13+M13</f>
        <v>50917</v>
      </c>
      <c r="L13" s="408">
        <v>7958</v>
      </c>
      <c r="M13" s="411">
        <v>42959</v>
      </c>
      <c r="N13" s="423">
        <f t="shared" ref="N13:N28" si="4">+O13+P13</f>
        <v>22305</v>
      </c>
      <c r="O13" s="426">
        <v>6519</v>
      </c>
      <c r="P13" s="413">
        <v>15786</v>
      </c>
    </row>
    <row r="14" spans="1:16" ht="23.25" customHeight="1" x14ac:dyDescent="0.25">
      <c r="A14" s="422" t="s">
        <v>462</v>
      </c>
      <c r="B14" s="423">
        <f t="shared" si="0"/>
        <v>213256</v>
      </c>
      <c r="C14" s="408">
        <f t="shared" si="0"/>
        <v>85483</v>
      </c>
      <c r="D14" s="409">
        <f t="shared" si="0"/>
        <v>127773</v>
      </c>
      <c r="E14" s="423">
        <f t="shared" si="1"/>
        <v>136750</v>
      </c>
      <c r="F14" s="408">
        <v>57811</v>
      </c>
      <c r="G14" s="409">
        <v>78939</v>
      </c>
      <c r="H14" s="423">
        <f t="shared" si="2"/>
        <v>29953</v>
      </c>
      <c r="I14" s="408">
        <v>13062</v>
      </c>
      <c r="J14" s="409">
        <v>16891</v>
      </c>
      <c r="K14" s="424">
        <f t="shared" si="3"/>
        <v>26564</v>
      </c>
      <c r="L14" s="408">
        <v>5037</v>
      </c>
      <c r="M14" s="411">
        <v>21527</v>
      </c>
      <c r="N14" s="423">
        <f t="shared" si="4"/>
        <v>19989</v>
      </c>
      <c r="O14" s="426">
        <v>9573</v>
      </c>
      <c r="P14" s="413">
        <v>10416</v>
      </c>
    </row>
    <row r="15" spans="1:16" ht="23.25" customHeight="1" x14ac:dyDescent="0.25">
      <c r="A15" s="422" t="s">
        <v>463</v>
      </c>
      <c r="B15" s="423">
        <f t="shared" si="0"/>
        <v>585806</v>
      </c>
      <c r="C15" s="408">
        <f t="shared" si="0"/>
        <v>239606</v>
      </c>
      <c r="D15" s="409">
        <f t="shared" si="0"/>
        <v>346200</v>
      </c>
      <c r="E15" s="423">
        <f t="shared" si="1"/>
        <v>424297</v>
      </c>
      <c r="F15" s="408">
        <v>188182</v>
      </c>
      <c r="G15" s="409">
        <v>236115</v>
      </c>
      <c r="H15" s="423">
        <f t="shared" si="2"/>
        <v>42170</v>
      </c>
      <c r="I15" s="408">
        <v>19875</v>
      </c>
      <c r="J15" s="409">
        <v>22295</v>
      </c>
      <c r="K15" s="424">
        <f t="shared" si="3"/>
        <v>33155</v>
      </c>
      <c r="L15" s="408">
        <v>8102</v>
      </c>
      <c r="M15" s="411">
        <v>25053</v>
      </c>
      <c r="N15" s="423">
        <f t="shared" si="4"/>
        <v>86184</v>
      </c>
      <c r="O15" s="426">
        <v>23447</v>
      </c>
      <c r="P15" s="413">
        <v>62737</v>
      </c>
    </row>
    <row r="16" spans="1:16" ht="23.25" customHeight="1" x14ac:dyDescent="0.25">
      <c r="A16" s="422" t="s">
        <v>464</v>
      </c>
      <c r="B16" s="423">
        <f t="shared" si="0"/>
        <v>154784</v>
      </c>
      <c r="C16" s="408">
        <f t="shared" si="0"/>
        <v>22116</v>
      </c>
      <c r="D16" s="409">
        <f t="shared" si="0"/>
        <v>132668</v>
      </c>
      <c r="E16" s="423">
        <f t="shared" si="1"/>
        <v>123949</v>
      </c>
      <c r="F16" s="408">
        <v>18096</v>
      </c>
      <c r="G16" s="409">
        <v>105853</v>
      </c>
      <c r="H16" s="423">
        <f t="shared" si="2"/>
        <v>8135</v>
      </c>
      <c r="I16" s="408">
        <v>1767</v>
      </c>
      <c r="J16" s="409">
        <v>6368</v>
      </c>
      <c r="K16" s="424">
        <f t="shared" si="3"/>
        <v>20587</v>
      </c>
      <c r="L16" s="408">
        <v>2013</v>
      </c>
      <c r="M16" s="411">
        <v>18574</v>
      </c>
      <c r="N16" s="423">
        <f t="shared" si="4"/>
        <v>2113</v>
      </c>
      <c r="O16" s="426">
        <v>240</v>
      </c>
      <c r="P16" s="413">
        <v>1873</v>
      </c>
    </row>
    <row r="17" spans="1:17" ht="23.25" customHeight="1" x14ac:dyDescent="0.25">
      <c r="A17" s="420" t="s">
        <v>465</v>
      </c>
      <c r="B17" s="407">
        <f t="shared" si="0"/>
        <v>11854</v>
      </c>
      <c r="C17" s="414">
        <f t="shared" si="0"/>
        <v>933</v>
      </c>
      <c r="D17" s="417">
        <f t="shared" si="0"/>
        <v>10921</v>
      </c>
      <c r="E17" s="407">
        <f t="shared" si="1"/>
        <v>8220</v>
      </c>
      <c r="F17" s="414">
        <v>696</v>
      </c>
      <c r="G17" s="417">
        <v>7524</v>
      </c>
      <c r="H17" s="407">
        <f t="shared" si="2"/>
        <v>138</v>
      </c>
      <c r="I17" s="414">
        <v>0</v>
      </c>
      <c r="J17" s="417">
        <v>138</v>
      </c>
      <c r="K17" s="410">
        <f t="shared" si="3"/>
        <v>3496</v>
      </c>
      <c r="L17" s="414">
        <v>237</v>
      </c>
      <c r="M17" s="419">
        <v>3259</v>
      </c>
      <c r="N17" s="407">
        <f t="shared" si="4"/>
        <v>0</v>
      </c>
      <c r="O17" s="427">
        <v>0</v>
      </c>
      <c r="P17" s="370">
        <v>0</v>
      </c>
    </row>
    <row r="18" spans="1:17" ht="23.25" customHeight="1" x14ac:dyDescent="0.25">
      <c r="A18" s="422" t="s">
        <v>466</v>
      </c>
      <c r="B18" s="423">
        <f t="shared" si="0"/>
        <v>348972</v>
      </c>
      <c r="C18" s="408">
        <f t="shared" si="0"/>
        <v>217713</v>
      </c>
      <c r="D18" s="409">
        <f t="shared" si="0"/>
        <v>131259</v>
      </c>
      <c r="E18" s="423">
        <f t="shared" si="1"/>
        <v>262052</v>
      </c>
      <c r="F18" s="408">
        <v>165966</v>
      </c>
      <c r="G18" s="409">
        <v>96086</v>
      </c>
      <c r="H18" s="423">
        <f t="shared" si="2"/>
        <v>52716</v>
      </c>
      <c r="I18" s="408">
        <v>34180</v>
      </c>
      <c r="J18" s="409">
        <v>18536</v>
      </c>
      <c r="K18" s="424">
        <f t="shared" si="3"/>
        <v>9677</v>
      </c>
      <c r="L18" s="408">
        <v>4418</v>
      </c>
      <c r="M18" s="411">
        <v>5259</v>
      </c>
      <c r="N18" s="423">
        <f t="shared" si="4"/>
        <v>24527</v>
      </c>
      <c r="O18" s="426">
        <v>13149</v>
      </c>
      <c r="P18" s="413">
        <v>11378</v>
      </c>
    </row>
    <row r="19" spans="1:17" ht="23.25" customHeight="1" x14ac:dyDescent="0.25">
      <c r="A19" s="422" t="s">
        <v>467</v>
      </c>
      <c r="B19" s="423">
        <f t="shared" si="0"/>
        <v>303153</v>
      </c>
      <c r="C19" s="408">
        <f t="shared" si="0"/>
        <v>188503</v>
      </c>
      <c r="D19" s="409">
        <f t="shared" si="0"/>
        <v>114650</v>
      </c>
      <c r="E19" s="423">
        <f t="shared" si="1"/>
        <v>238909</v>
      </c>
      <c r="F19" s="408">
        <v>153018</v>
      </c>
      <c r="G19" s="409">
        <v>85891</v>
      </c>
      <c r="H19" s="423">
        <f t="shared" si="2"/>
        <v>22457</v>
      </c>
      <c r="I19" s="408">
        <v>14028</v>
      </c>
      <c r="J19" s="409">
        <v>8429</v>
      </c>
      <c r="K19" s="424">
        <f t="shared" si="3"/>
        <v>7717</v>
      </c>
      <c r="L19" s="408">
        <v>3106</v>
      </c>
      <c r="M19" s="411">
        <v>4611</v>
      </c>
      <c r="N19" s="423">
        <f t="shared" si="4"/>
        <v>34070</v>
      </c>
      <c r="O19" s="426">
        <v>18351</v>
      </c>
      <c r="P19" s="413">
        <v>15719</v>
      </c>
    </row>
    <row r="20" spans="1:17" ht="24" customHeight="1" x14ac:dyDescent="0.25">
      <c r="A20" s="413" t="s">
        <v>410</v>
      </c>
      <c r="B20" s="423">
        <f t="shared" si="0"/>
        <v>141544</v>
      </c>
      <c r="C20" s="408">
        <f t="shared" si="0"/>
        <v>41962</v>
      </c>
      <c r="D20" s="409">
        <f t="shared" si="0"/>
        <v>99582</v>
      </c>
      <c r="E20" s="423">
        <f t="shared" si="1"/>
        <v>110575</v>
      </c>
      <c r="F20" s="408">
        <v>33011</v>
      </c>
      <c r="G20" s="409">
        <v>77564</v>
      </c>
      <c r="H20" s="423">
        <f t="shared" si="2"/>
        <v>22845</v>
      </c>
      <c r="I20" s="408">
        <v>7514</v>
      </c>
      <c r="J20" s="409">
        <v>15331</v>
      </c>
      <c r="K20" s="424">
        <f t="shared" si="3"/>
        <v>4723</v>
      </c>
      <c r="L20" s="408">
        <v>656</v>
      </c>
      <c r="M20" s="411">
        <v>4067</v>
      </c>
      <c r="N20" s="423">
        <f t="shared" si="4"/>
        <v>3401</v>
      </c>
      <c r="O20" s="426">
        <v>781</v>
      </c>
      <c r="P20" s="413">
        <v>2620</v>
      </c>
    </row>
    <row r="21" spans="1:17" ht="24" customHeight="1" x14ac:dyDescent="0.25">
      <c r="A21" s="422" t="s">
        <v>412</v>
      </c>
      <c r="B21" s="423">
        <f t="shared" si="0"/>
        <v>709528</v>
      </c>
      <c r="C21" s="408">
        <f t="shared" si="0"/>
        <v>270053</v>
      </c>
      <c r="D21" s="409">
        <f t="shared" si="0"/>
        <v>439475</v>
      </c>
      <c r="E21" s="423">
        <f t="shared" si="1"/>
        <v>441036</v>
      </c>
      <c r="F21" s="408">
        <v>156438</v>
      </c>
      <c r="G21" s="409">
        <v>284598</v>
      </c>
      <c r="H21" s="423">
        <f t="shared" si="2"/>
        <v>142571</v>
      </c>
      <c r="I21" s="408">
        <v>66110</v>
      </c>
      <c r="J21" s="409">
        <v>76461</v>
      </c>
      <c r="K21" s="424">
        <f t="shared" si="3"/>
        <v>17017</v>
      </c>
      <c r="L21" s="408">
        <v>8518</v>
      </c>
      <c r="M21" s="411">
        <v>8499</v>
      </c>
      <c r="N21" s="423">
        <f t="shared" si="4"/>
        <v>108904</v>
      </c>
      <c r="O21" s="426">
        <v>38987</v>
      </c>
      <c r="P21" s="413">
        <v>69917</v>
      </c>
    </row>
    <row r="22" spans="1:17" ht="24" customHeight="1" x14ac:dyDescent="0.25">
      <c r="A22" s="422" t="s">
        <v>468</v>
      </c>
      <c r="B22" s="423">
        <f t="shared" si="0"/>
        <v>185742</v>
      </c>
      <c r="C22" s="408">
        <f t="shared" si="0"/>
        <v>59049</v>
      </c>
      <c r="D22" s="409">
        <f t="shared" si="0"/>
        <v>126693</v>
      </c>
      <c r="E22" s="423">
        <f t="shared" si="1"/>
        <v>127262</v>
      </c>
      <c r="F22" s="408">
        <v>36829</v>
      </c>
      <c r="G22" s="409">
        <v>90433</v>
      </c>
      <c r="H22" s="423">
        <f t="shared" si="2"/>
        <v>42782</v>
      </c>
      <c r="I22" s="408">
        <v>19701</v>
      </c>
      <c r="J22" s="409">
        <v>23081</v>
      </c>
      <c r="K22" s="424">
        <f t="shared" si="3"/>
        <v>3876</v>
      </c>
      <c r="L22" s="408">
        <v>778</v>
      </c>
      <c r="M22" s="411">
        <v>3098</v>
      </c>
      <c r="N22" s="423">
        <f t="shared" si="4"/>
        <v>11822</v>
      </c>
      <c r="O22" s="426">
        <v>1741</v>
      </c>
      <c r="P22" s="413">
        <v>10081</v>
      </c>
    </row>
    <row r="23" spans="1:17" ht="24" customHeight="1" x14ac:dyDescent="0.25">
      <c r="A23" s="428" t="s">
        <v>469</v>
      </c>
      <c r="B23" s="423">
        <f t="shared" si="0"/>
        <v>333098</v>
      </c>
      <c r="C23" s="408">
        <f t="shared" si="0"/>
        <v>153110</v>
      </c>
      <c r="D23" s="409">
        <f t="shared" si="0"/>
        <v>179988</v>
      </c>
      <c r="E23" s="423">
        <f t="shared" si="1"/>
        <v>217762</v>
      </c>
      <c r="F23" s="408">
        <v>97573</v>
      </c>
      <c r="G23" s="409">
        <v>120189</v>
      </c>
      <c r="H23" s="423">
        <f t="shared" si="2"/>
        <v>81966</v>
      </c>
      <c r="I23" s="408">
        <v>44413</v>
      </c>
      <c r="J23" s="409">
        <v>37553</v>
      </c>
      <c r="K23" s="424">
        <f t="shared" si="3"/>
        <v>13541</v>
      </c>
      <c r="L23" s="408">
        <v>6867</v>
      </c>
      <c r="M23" s="411">
        <v>6674</v>
      </c>
      <c r="N23" s="423">
        <f t="shared" si="4"/>
        <v>19829</v>
      </c>
      <c r="O23" s="426">
        <v>4257</v>
      </c>
      <c r="P23" s="413">
        <v>15572</v>
      </c>
    </row>
    <row r="24" spans="1:17" ht="23.25" customHeight="1" x14ac:dyDescent="0.25">
      <c r="A24" s="422" t="s">
        <v>470</v>
      </c>
      <c r="B24" s="423">
        <f t="shared" si="0"/>
        <v>388206</v>
      </c>
      <c r="C24" s="408">
        <f t="shared" si="0"/>
        <v>138993</v>
      </c>
      <c r="D24" s="409">
        <f t="shared" si="0"/>
        <v>249213</v>
      </c>
      <c r="E24" s="423">
        <f t="shared" si="1"/>
        <v>283019</v>
      </c>
      <c r="F24" s="408">
        <v>106215</v>
      </c>
      <c r="G24" s="409">
        <v>176804</v>
      </c>
      <c r="H24" s="423">
        <f t="shared" si="2"/>
        <v>28335</v>
      </c>
      <c r="I24" s="408">
        <v>9529</v>
      </c>
      <c r="J24" s="409">
        <v>18806</v>
      </c>
      <c r="K24" s="424">
        <f t="shared" si="3"/>
        <v>45353</v>
      </c>
      <c r="L24" s="408">
        <v>9479</v>
      </c>
      <c r="M24" s="411">
        <v>35874</v>
      </c>
      <c r="N24" s="423">
        <f t="shared" si="4"/>
        <v>31499</v>
      </c>
      <c r="O24" s="426">
        <v>13770</v>
      </c>
      <c r="P24" s="413">
        <v>17729</v>
      </c>
    </row>
    <row r="25" spans="1:17" ht="23.25" customHeight="1" x14ac:dyDescent="0.25">
      <c r="A25" s="422" t="s">
        <v>471</v>
      </c>
      <c r="B25" s="423">
        <f t="shared" si="0"/>
        <v>73930</v>
      </c>
      <c r="C25" s="408">
        <f t="shared" si="0"/>
        <v>3888</v>
      </c>
      <c r="D25" s="409">
        <f t="shared" si="0"/>
        <v>70042</v>
      </c>
      <c r="E25" s="423">
        <f t="shared" si="1"/>
        <v>54799</v>
      </c>
      <c r="F25" s="408">
        <v>3142</v>
      </c>
      <c r="G25" s="409">
        <v>51657</v>
      </c>
      <c r="H25" s="423">
        <f t="shared" si="2"/>
        <v>3716</v>
      </c>
      <c r="I25" s="408">
        <v>140</v>
      </c>
      <c r="J25" s="409">
        <v>3576</v>
      </c>
      <c r="K25" s="424">
        <f t="shared" si="3"/>
        <v>12673</v>
      </c>
      <c r="L25" s="408">
        <v>558</v>
      </c>
      <c r="M25" s="411">
        <v>12115</v>
      </c>
      <c r="N25" s="423">
        <f t="shared" si="4"/>
        <v>2742</v>
      </c>
      <c r="O25" s="426">
        <v>48</v>
      </c>
      <c r="P25" s="413">
        <v>2694</v>
      </c>
      <c r="Q25" s="405" t="s">
        <v>472</v>
      </c>
    </row>
    <row r="26" spans="1:17" ht="23.25" customHeight="1" x14ac:dyDescent="0.25">
      <c r="A26" s="429" t="s">
        <v>473</v>
      </c>
      <c r="B26" s="423">
        <f t="shared" si="0"/>
        <v>196200</v>
      </c>
      <c r="C26" s="408">
        <f t="shared" si="0"/>
        <v>6681</v>
      </c>
      <c r="D26" s="409">
        <f t="shared" si="0"/>
        <v>189519</v>
      </c>
      <c r="E26" s="423">
        <f t="shared" si="1"/>
        <v>111025</v>
      </c>
      <c r="F26" s="408">
        <v>4160</v>
      </c>
      <c r="G26" s="409">
        <v>106865</v>
      </c>
      <c r="H26" s="423">
        <f t="shared" si="2"/>
        <v>18983</v>
      </c>
      <c r="I26" s="408">
        <v>662</v>
      </c>
      <c r="J26" s="409">
        <v>18321</v>
      </c>
      <c r="K26" s="424">
        <f t="shared" si="3"/>
        <v>55445</v>
      </c>
      <c r="L26" s="408">
        <v>352</v>
      </c>
      <c r="M26" s="411">
        <v>55093</v>
      </c>
      <c r="N26" s="423">
        <f t="shared" si="4"/>
        <v>10747</v>
      </c>
      <c r="O26" s="426">
        <v>1507</v>
      </c>
      <c r="P26" s="413">
        <v>9240</v>
      </c>
    </row>
    <row r="27" spans="1:17" ht="24" customHeight="1" x14ac:dyDescent="0.25">
      <c r="A27" s="422" t="s">
        <v>474</v>
      </c>
      <c r="B27" s="423">
        <f t="shared" si="0"/>
        <v>308231</v>
      </c>
      <c r="C27" s="408">
        <f t="shared" si="0"/>
        <v>77782</v>
      </c>
      <c r="D27" s="409">
        <f t="shared" si="0"/>
        <v>230449</v>
      </c>
      <c r="E27" s="423">
        <f t="shared" si="1"/>
        <v>208315</v>
      </c>
      <c r="F27" s="408">
        <v>53116</v>
      </c>
      <c r="G27" s="409">
        <v>155199</v>
      </c>
      <c r="H27" s="423">
        <f t="shared" si="2"/>
        <v>42803</v>
      </c>
      <c r="I27" s="408">
        <v>14468</v>
      </c>
      <c r="J27" s="409">
        <v>28335</v>
      </c>
      <c r="K27" s="424">
        <f t="shared" si="3"/>
        <v>16347</v>
      </c>
      <c r="L27" s="408">
        <v>3525</v>
      </c>
      <c r="M27" s="411">
        <v>12822</v>
      </c>
      <c r="N27" s="423">
        <f t="shared" si="4"/>
        <v>40766</v>
      </c>
      <c r="O27" s="426">
        <v>6673</v>
      </c>
      <c r="P27" s="413">
        <v>34093</v>
      </c>
    </row>
    <row r="28" spans="1:17" ht="24" customHeight="1" x14ac:dyDescent="0.25">
      <c r="A28" s="422" t="s">
        <v>475</v>
      </c>
      <c r="B28" s="423">
        <f t="shared" si="0"/>
        <v>334639</v>
      </c>
      <c r="C28" s="408">
        <f t="shared" si="0"/>
        <v>91859</v>
      </c>
      <c r="D28" s="409">
        <f t="shared" si="0"/>
        <v>242780</v>
      </c>
      <c r="E28" s="423">
        <f t="shared" si="1"/>
        <v>227673</v>
      </c>
      <c r="F28" s="408">
        <v>62501</v>
      </c>
      <c r="G28" s="409">
        <v>165172</v>
      </c>
      <c r="H28" s="423">
        <f t="shared" si="2"/>
        <v>47068</v>
      </c>
      <c r="I28" s="408">
        <v>18302</v>
      </c>
      <c r="J28" s="409">
        <v>28766</v>
      </c>
      <c r="K28" s="424">
        <f t="shared" si="3"/>
        <v>16801</v>
      </c>
      <c r="L28" s="408">
        <v>3920</v>
      </c>
      <c r="M28" s="411">
        <v>12881</v>
      </c>
      <c r="N28" s="423">
        <f t="shared" si="4"/>
        <v>43097</v>
      </c>
      <c r="O28" s="426">
        <v>7136</v>
      </c>
      <c r="P28" s="413">
        <f>34093+1868</f>
        <v>35961</v>
      </c>
    </row>
    <row r="29" spans="1:17" ht="9" customHeight="1" x14ac:dyDescent="0.25">
      <c r="A29" s="429"/>
      <c r="B29" s="407"/>
      <c r="C29" s="408"/>
      <c r="D29" s="409"/>
      <c r="E29" s="423"/>
      <c r="F29" s="408"/>
      <c r="G29" s="409"/>
      <c r="H29" s="423"/>
      <c r="I29" s="408"/>
      <c r="J29" s="409"/>
      <c r="K29" s="424"/>
      <c r="L29" s="408"/>
      <c r="M29" s="411"/>
      <c r="N29" s="423"/>
      <c r="O29" s="426"/>
      <c r="P29" s="413"/>
    </row>
    <row r="30" spans="1:17" ht="22.5" customHeight="1" x14ac:dyDescent="0.25">
      <c r="A30" s="371" t="s">
        <v>476</v>
      </c>
      <c r="B30" s="407">
        <f>+B32+B33+B34</f>
        <v>408637</v>
      </c>
      <c r="C30" s="414">
        <f>+C32+C34</f>
        <v>156821</v>
      </c>
      <c r="D30" s="417">
        <f>+D32+D34</f>
        <v>251816</v>
      </c>
      <c r="E30" s="407">
        <f>+F30+G30</f>
        <v>260559</v>
      </c>
      <c r="F30" s="414">
        <f>+F32+F34</f>
        <v>115292</v>
      </c>
      <c r="G30" s="414">
        <f>+G32+G34</f>
        <v>145267</v>
      </c>
      <c r="H30" s="407">
        <f>+I30+J30</f>
        <v>3794</v>
      </c>
      <c r="I30" s="414">
        <f>+I32+I34</f>
        <v>2396</v>
      </c>
      <c r="J30" s="414">
        <f>+J32+J34</f>
        <v>1398</v>
      </c>
      <c r="K30" s="410">
        <f>+L30+M30</f>
        <v>65401</v>
      </c>
      <c r="L30" s="414">
        <f>+L32</f>
        <v>20954</v>
      </c>
      <c r="M30" s="414">
        <f>+M32</f>
        <v>44447</v>
      </c>
      <c r="N30" s="407">
        <f>+O30+P30</f>
        <v>78883</v>
      </c>
      <c r="O30" s="414">
        <f>+O32+O34</f>
        <v>18179</v>
      </c>
      <c r="P30" s="421">
        <f>+P32+P34</f>
        <v>60704</v>
      </c>
      <c r="Q30" s="430"/>
    </row>
    <row r="31" spans="1:17" ht="8.25" customHeight="1" x14ac:dyDescent="0.25">
      <c r="A31" s="422"/>
      <c r="B31" s="407"/>
      <c r="C31" s="414"/>
      <c r="D31" s="417"/>
      <c r="E31" s="407"/>
      <c r="F31" s="414"/>
      <c r="G31" s="415"/>
      <c r="H31" s="407"/>
      <c r="I31" s="414"/>
      <c r="J31" s="415"/>
      <c r="K31" s="410"/>
      <c r="L31" s="414"/>
      <c r="M31" s="421"/>
      <c r="N31" s="407"/>
      <c r="O31" s="414"/>
      <c r="P31" s="415"/>
      <c r="Q31" s="430"/>
    </row>
    <row r="32" spans="1:17" ht="18" customHeight="1" x14ac:dyDescent="0.25">
      <c r="A32" s="422" t="s">
        <v>477</v>
      </c>
      <c r="B32" s="423">
        <f>+E32+H32+K32+N32</f>
        <v>264226</v>
      </c>
      <c r="C32" s="408">
        <f>+F32+I32+L32+O32</f>
        <v>47065</v>
      </c>
      <c r="D32" s="409">
        <f>+G32+J32+M32+P32</f>
        <v>217161</v>
      </c>
      <c r="E32" s="423">
        <f>+F32+G32</f>
        <v>138960</v>
      </c>
      <c r="F32" s="408">
        <v>20807</v>
      </c>
      <c r="G32" s="409">
        <v>118153</v>
      </c>
      <c r="H32" s="423">
        <f>+I32+J32</f>
        <v>1878</v>
      </c>
      <c r="I32" s="408">
        <v>1038</v>
      </c>
      <c r="J32" s="409">
        <v>840</v>
      </c>
      <c r="K32" s="424">
        <f>+L32+M32</f>
        <v>65401</v>
      </c>
      <c r="L32" s="408">
        <v>20954</v>
      </c>
      <c r="M32" s="411">
        <v>44447</v>
      </c>
      <c r="N32" s="423">
        <f>+O32+P32</f>
        <v>57987</v>
      </c>
      <c r="O32" s="426">
        <v>4266</v>
      </c>
      <c r="P32" s="413">
        <v>53721</v>
      </c>
    </row>
    <row r="33" spans="1:16" ht="18" customHeight="1" x14ac:dyDescent="0.25">
      <c r="A33" s="422" t="s">
        <v>478</v>
      </c>
      <c r="B33" s="423">
        <f t="shared" ref="B33:B34" si="5">+E33+H33+K33+N33</f>
        <v>0</v>
      </c>
      <c r="C33" s="408" t="s">
        <v>479</v>
      </c>
      <c r="D33" s="409" t="s">
        <v>479</v>
      </c>
      <c r="E33" s="423">
        <v>0</v>
      </c>
      <c r="F33" s="408" t="s">
        <v>479</v>
      </c>
      <c r="G33" s="409" t="s">
        <v>479</v>
      </c>
      <c r="H33" s="423">
        <v>0</v>
      </c>
      <c r="I33" s="408" t="s">
        <v>479</v>
      </c>
      <c r="J33" s="409" t="s">
        <v>479</v>
      </c>
      <c r="K33" s="423">
        <v>0</v>
      </c>
      <c r="L33" s="408" t="s">
        <v>480</v>
      </c>
      <c r="M33" s="411" t="s">
        <v>480</v>
      </c>
      <c r="N33" s="423">
        <v>0</v>
      </c>
      <c r="O33" s="408" t="s">
        <v>479</v>
      </c>
      <c r="P33" s="431" t="s">
        <v>479</v>
      </c>
    </row>
    <row r="34" spans="1:16" ht="18" customHeight="1" thickBot="1" x14ac:dyDescent="0.3">
      <c r="A34" s="432" t="s">
        <v>481</v>
      </c>
      <c r="B34" s="433">
        <f t="shared" si="5"/>
        <v>144411</v>
      </c>
      <c r="C34" s="434">
        <f>+F34+I34+O34</f>
        <v>109756</v>
      </c>
      <c r="D34" s="435">
        <f>+G34+J34+P34</f>
        <v>34655</v>
      </c>
      <c r="E34" s="436">
        <f>+F34+G34</f>
        <v>121599</v>
      </c>
      <c r="F34" s="434">
        <v>94485</v>
      </c>
      <c r="G34" s="437">
        <v>27114</v>
      </c>
      <c r="H34" s="436">
        <f>+I34+J34</f>
        <v>1916</v>
      </c>
      <c r="I34" s="434">
        <v>1358</v>
      </c>
      <c r="J34" s="437">
        <v>558</v>
      </c>
      <c r="K34" s="433">
        <v>0</v>
      </c>
      <c r="L34" s="434" t="s">
        <v>479</v>
      </c>
      <c r="M34" s="435" t="s">
        <v>479</v>
      </c>
      <c r="N34" s="436">
        <f>+O34+P34</f>
        <v>20896</v>
      </c>
      <c r="O34" s="438">
        <v>13913</v>
      </c>
      <c r="P34" s="439">
        <v>6983</v>
      </c>
    </row>
    <row r="35" spans="1:16" ht="18" customHeight="1" x14ac:dyDescent="0.25">
      <c r="A35" s="440" t="s">
        <v>482</v>
      </c>
      <c r="B35" s="431"/>
      <c r="C35" s="431"/>
      <c r="D35" s="431"/>
      <c r="E35" s="431"/>
      <c r="F35" s="431"/>
      <c r="G35" s="431"/>
      <c r="H35" s="431"/>
      <c r="I35" s="431"/>
      <c r="J35" s="431"/>
      <c r="K35" s="431"/>
      <c r="L35" s="431"/>
      <c r="M35" s="431"/>
      <c r="N35" s="431"/>
      <c r="O35" s="413"/>
      <c r="P35" s="413"/>
    </row>
    <row r="36" spans="1:16" ht="15.75" customHeight="1" x14ac:dyDescent="0.25">
      <c r="A36" s="441" t="s">
        <v>483</v>
      </c>
      <c r="B36" s="415"/>
      <c r="C36" s="431"/>
      <c r="D36" s="431"/>
      <c r="E36" s="431"/>
      <c r="F36" s="431"/>
      <c r="G36" s="431"/>
      <c r="H36" s="431"/>
      <c r="I36" s="431"/>
      <c r="J36" s="431"/>
      <c r="K36" s="431"/>
      <c r="L36" s="431"/>
      <c r="M36" s="431"/>
      <c r="N36" s="431"/>
      <c r="O36" s="413"/>
      <c r="P36" s="413"/>
    </row>
    <row r="37" spans="1:16" ht="15.75" customHeight="1" x14ac:dyDescent="0.25">
      <c r="A37" s="441" t="s">
        <v>484</v>
      </c>
      <c r="B37" s="415"/>
      <c r="C37" s="431"/>
      <c r="D37" s="431"/>
      <c r="E37" s="431"/>
      <c r="F37" s="431"/>
      <c r="G37" s="431"/>
      <c r="H37" s="431"/>
      <c r="I37" s="431"/>
      <c r="J37" s="431"/>
      <c r="K37" s="431"/>
      <c r="L37" s="431"/>
      <c r="M37" s="431"/>
      <c r="N37" s="431"/>
      <c r="O37" s="413"/>
      <c r="P37" s="413"/>
    </row>
    <row r="38" spans="1:16" ht="18" customHeight="1" x14ac:dyDescent="0.25">
      <c r="A38" s="442" t="s">
        <v>34</v>
      </c>
      <c r="B38" s="443"/>
      <c r="C38" s="443"/>
      <c r="D38" s="443"/>
      <c r="E38" s="443"/>
      <c r="F38" s="443"/>
      <c r="G38" s="443"/>
      <c r="H38" s="443"/>
      <c r="I38" s="443"/>
      <c r="J38" s="443"/>
      <c r="K38" s="443"/>
      <c r="L38" s="443"/>
      <c r="M38" s="443"/>
      <c r="N38" s="443"/>
    </row>
    <row r="39" spans="1:16" ht="18.75" customHeight="1" x14ac:dyDescent="0.25">
      <c r="A39" s="444" t="s">
        <v>485</v>
      </c>
      <c r="B39" s="443"/>
      <c r="C39" s="443"/>
      <c r="D39" s="443"/>
      <c r="E39" s="443"/>
      <c r="F39" s="443"/>
      <c r="G39" s="443"/>
      <c r="H39" s="443"/>
      <c r="I39" s="443"/>
      <c r="J39" s="443"/>
      <c r="K39" s="443"/>
      <c r="L39" s="443"/>
      <c r="M39" s="443"/>
      <c r="N39" s="443"/>
    </row>
    <row r="40" spans="1:16" ht="12" customHeight="1" x14ac:dyDescent="0.25">
      <c r="B40" s="443"/>
      <c r="C40" s="443"/>
      <c r="D40" s="443"/>
      <c r="E40" s="443"/>
      <c r="F40" s="443"/>
      <c r="G40" s="443"/>
      <c r="H40" s="443"/>
      <c r="I40" s="443"/>
      <c r="J40" s="443"/>
      <c r="K40" s="443"/>
      <c r="L40" s="443"/>
      <c r="M40" s="443"/>
      <c r="N40" s="443"/>
    </row>
    <row r="41" spans="1:16" ht="12" customHeight="1" x14ac:dyDescent="0.25">
      <c r="B41" s="443"/>
      <c r="C41" s="443"/>
      <c r="D41" s="443"/>
      <c r="E41" s="443"/>
      <c r="F41" s="443"/>
      <c r="G41" s="443"/>
      <c r="H41" s="443"/>
      <c r="I41" s="443"/>
      <c r="J41" s="443"/>
      <c r="K41" s="443"/>
      <c r="L41" s="443"/>
      <c r="M41" s="443"/>
      <c r="N41" s="443"/>
    </row>
    <row r="42" spans="1:16" ht="12" customHeight="1" x14ac:dyDescent="0.25">
      <c r="B42" s="443"/>
      <c r="C42" s="443"/>
      <c r="D42" s="443"/>
      <c r="E42" s="443"/>
      <c r="F42" s="443"/>
      <c r="G42" s="443"/>
      <c r="H42" s="443"/>
      <c r="I42" s="443"/>
      <c r="J42" s="443"/>
      <c r="K42" s="443"/>
      <c r="L42" s="443"/>
      <c r="M42" s="443"/>
      <c r="N42" s="443"/>
    </row>
    <row r="43" spans="1:16" ht="12" customHeight="1" x14ac:dyDescent="0.25">
      <c r="B43" s="443"/>
      <c r="C43" s="443"/>
      <c r="D43" s="443"/>
      <c r="E43" s="443"/>
      <c r="F43" s="443"/>
      <c r="G43" s="443"/>
      <c r="H43" s="443"/>
      <c r="I43" s="443"/>
      <c r="J43" s="443"/>
      <c r="K43" s="443"/>
      <c r="L43" s="443"/>
      <c r="M43" s="443"/>
      <c r="N43" s="443"/>
    </row>
    <row r="44" spans="1:16" ht="12" customHeight="1" x14ac:dyDescent="0.25">
      <c r="B44" s="443"/>
      <c r="C44" s="443"/>
      <c r="D44" s="443"/>
      <c r="E44" s="443"/>
      <c r="F44" s="443"/>
      <c r="G44" s="443"/>
      <c r="H44" s="443"/>
      <c r="I44" s="443"/>
      <c r="J44" s="443"/>
      <c r="K44" s="443"/>
      <c r="L44" s="443"/>
      <c r="M44" s="443"/>
      <c r="N44" s="443"/>
    </row>
    <row r="45" spans="1:16" ht="12" customHeight="1" x14ac:dyDescent="0.25">
      <c r="B45" s="443"/>
      <c r="C45" s="443"/>
      <c r="D45" s="443"/>
      <c r="E45" s="443"/>
      <c r="F45" s="443"/>
      <c r="G45" s="443"/>
      <c r="H45" s="443"/>
      <c r="I45" s="443"/>
      <c r="J45" s="443"/>
      <c r="K45" s="443"/>
      <c r="L45" s="443"/>
      <c r="M45" s="443"/>
      <c r="N45" s="443"/>
    </row>
    <row r="46" spans="1:16" ht="12" customHeight="1" x14ac:dyDescent="0.25">
      <c r="B46" s="443"/>
      <c r="C46" s="443"/>
      <c r="D46" s="443"/>
      <c r="E46" s="443"/>
      <c r="F46" s="443"/>
      <c r="G46" s="443"/>
      <c r="H46" s="443"/>
      <c r="I46" s="443"/>
      <c r="J46" s="443"/>
      <c r="K46" s="443"/>
      <c r="L46" s="443"/>
      <c r="M46" s="443"/>
      <c r="N46" s="443"/>
    </row>
    <row r="47" spans="1:16" ht="12" customHeight="1" x14ac:dyDescent="0.25">
      <c r="B47" s="443"/>
      <c r="C47" s="443"/>
      <c r="D47" s="443"/>
      <c r="E47" s="443"/>
      <c r="F47" s="443"/>
      <c r="G47" s="443"/>
      <c r="H47" s="443"/>
      <c r="I47" s="443"/>
      <c r="J47" s="443"/>
      <c r="K47" s="443"/>
      <c r="L47" s="443"/>
      <c r="M47" s="443"/>
      <c r="N47" s="443"/>
    </row>
    <row r="48" spans="1:16" ht="12" customHeight="1" x14ac:dyDescent="0.25">
      <c r="B48" s="445"/>
      <c r="C48" s="445"/>
      <c r="D48" s="445"/>
      <c r="E48" s="445"/>
      <c r="F48" s="445"/>
      <c r="G48" s="445"/>
      <c r="H48" s="445"/>
      <c r="I48" s="445"/>
      <c r="J48" s="445"/>
      <c r="K48" s="445"/>
      <c r="L48" s="445"/>
      <c r="M48" s="445"/>
      <c r="N48" s="445"/>
    </row>
    <row r="49" spans="2:14" ht="12" customHeight="1" x14ac:dyDescent="0.25">
      <c r="B49" s="445"/>
      <c r="C49" s="445"/>
      <c r="D49" s="445"/>
      <c r="E49" s="445"/>
      <c r="F49" s="445"/>
      <c r="G49" s="445"/>
      <c r="H49" s="445"/>
      <c r="I49" s="445"/>
      <c r="J49" s="445"/>
      <c r="K49" s="445"/>
      <c r="L49" s="445"/>
      <c r="M49" s="445"/>
      <c r="N49" s="445"/>
    </row>
    <row r="50" spans="2:14" ht="12" customHeight="1" x14ac:dyDescent="0.25">
      <c r="B50" s="445"/>
      <c r="C50" s="445"/>
      <c r="D50" s="445"/>
      <c r="E50" s="445"/>
      <c r="F50" s="445"/>
      <c r="G50" s="445"/>
      <c r="H50" s="445"/>
      <c r="I50" s="445"/>
      <c r="J50" s="445"/>
      <c r="K50" s="445"/>
      <c r="L50" s="445"/>
      <c r="M50" s="445"/>
      <c r="N50" s="445"/>
    </row>
    <row r="51" spans="2:14" ht="12" customHeight="1" x14ac:dyDescent="0.25">
      <c r="B51" s="445"/>
      <c r="C51" s="445"/>
      <c r="D51" s="445"/>
      <c r="E51" s="445"/>
      <c r="F51" s="445"/>
      <c r="G51" s="445"/>
      <c r="H51" s="445"/>
      <c r="I51" s="445"/>
      <c r="J51" s="445"/>
      <c r="K51" s="445"/>
      <c r="L51" s="445"/>
      <c r="M51" s="445"/>
      <c r="N51" s="445"/>
    </row>
    <row r="52" spans="2:14" ht="12" customHeight="1" x14ac:dyDescent="0.25">
      <c r="B52" s="445"/>
      <c r="C52" s="445"/>
      <c r="D52" s="445"/>
      <c r="E52" s="445"/>
      <c r="F52" s="445"/>
      <c r="G52" s="445"/>
      <c r="H52" s="445"/>
      <c r="I52" s="445"/>
      <c r="J52" s="445"/>
      <c r="K52" s="445"/>
      <c r="L52" s="445"/>
      <c r="M52" s="445"/>
      <c r="N52" s="445"/>
    </row>
    <row r="53" spans="2:14" ht="12" customHeight="1" x14ac:dyDescent="0.25">
      <c r="B53" s="445"/>
      <c r="C53" s="445"/>
      <c r="D53" s="445"/>
      <c r="E53" s="445"/>
      <c r="F53" s="445"/>
      <c r="G53" s="445"/>
      <c r="H53" s="445"/>
      <c r="I53" s="445"/>
      <c r="J53" s="445"/>
      <c r="K53" s="445"/>
      <c r="L53" s="445"/>
      <c r="M53" s="445"/>
      <c r="N53" s="445"/>
    </row>
    <row r="54" spans="2:14" ht="12" customHeight="1" x14ac:dyDescent="0.25">
      <c r="B54" s="445"/>
      <c r="C54" s="445"/>
      <c r="D54" s="445"/>
      <c r="E54" s="445"/>
      <c r="F54" s="445"/>
      <c r="G54" s="445"/>
      <c r="H54" s="445"/>
      <c r="I54" s="445"/>
      <c r="J54" s="445"/>
      <c r="K54" s="445"/>
      <c r="L54" s="445"/>
      <c r="M54" s="445"/>
      <c r="N54" s="445"/>
    </row>
    <row r="55" spans="2:14" ht="12" customHeight="1" x14ac:dyDescent="0.25">
      <c r="B55" s="445"/>
      <c r="C55" s="445"/>
      <c r="D55" s="445"/>
      <c r="E55" s="445"/>
      <c r="F55" s="445"/>
      <c r="G55" s="445"/>
      <c r="H55" s="445"/>
      <c r="I55" s="445"/>
      <c r="J55" s="445"/>
      <c r="K55" s="445"/>
      <c r="L55" s="445"/>
      <c r="M55" s="445"/>
      <c r="N55" s="445"/>
    </row>
    <row r="56" spans="2:14" ht="12" customHeight="1" x14ac:dyDescent="0.25">
      <c r="B56" s="445"/>
      <c r="C56" s="445"/>
      <c r="D56" s="445"/>
      <c r="E56" s="445"/>
      <c r="F56" s="445"/>
      <c r="G56" s="445"/>
      <c r="H56" s="445"/>
      <c r="I56" s="445"/>
      <c r="J56" s="445"/>
      <c r="K56" s="445"/>
      <c r="L56" s="445"/>
      <c r="M56" s="445"/>
      <c r="N56" s="445"/>
    </row>
    <row r="57" spans="2:14" ht="12" customHeight="1" x14ac:dyDescent="0.25">
      <c r="B57" s="445"/>
      <c r="C57" s="445"/>
      <c r="D57" s="445"/>
      <c r="E57" s="445"/>
      <c r="F57" s="445"/>
      <c r="G57" s="445"/>
      <c r="H57" s="445"/>
      <c r="I57" s="445"/>
      <c r="J57" s="445"/>
      <c r="K57" s="445"/>
      <c r="L57" s="445"/>
      <c r="M57" s="445"/>
      <c r="N57" s="445"/>
    </row>
    <row r="58" spans="2:14" ht="12" customHeight="1" x14ac:dyDescent="0.25">
      <c r="B58" s="445"/>
      <c r="C58" s="445"/>
      <c r="D58" s="445"/>
      <c r="E58" s="445"/>
      <c r="F58" s="445"/>
      <c r="G58" s="445"/>
      <c r="H58" s="445"/>
      <c r="I58" s="445"/>
      <c r="J58" s="445"/>
      <c r="K58" s="445"/>
      <c r="L58" s="445"/>
      <c r="M58" s="445"/>
      <c r="N58" s="445"/>
    </row>
    <row r="59" spans="2:14" ht="12" customHeight="1" x14ac:dyDescent="0.25">
      <c r="B59" s="445"/>
      <c r="C59" s="445"/>
      <c r="D59" s="445"/>
      <c r="E59" s="445"/>
      <c r="F59" s="445"/>
      <c r="G59" s="445"/>
      <c r="H59" s="445"/>
      <c r="I59" s="445"/>
      <c r="J59" s="445"/>
      <c r="K59" s="445"/>
      <c r="L59" s="445"/>
      <c r="M59" s="445"/>
      <c r="N59" s="445"/>
    </row>
    <row r="60" spans="2:14" ht="12" customHeight="1" x14ac:dyDescent="0.25">
      <c r="B60" s="445"/>
      <c r="C60" s="445"/>
      <c r="D60" s="445"/>
      <c r="E60" s="445"/>
      <c r="F60" s="445"/>
      <c r="G60" s="445"/>
      <c r="H60" s="445"/>
      <c r="I60" s="445"/>
      <c r="J60" s="445"/>
      <c r="K60" s="445"/>
      <c r="L60" s="445"/>
      <c r="M60" s="445"/>
      <c r="N60" s="445"/>
    </row>
    <row r="61" spans="2:14" ht="12" customHeight="1" x14ac:dyDescent="0.25">
      <c r="B61" s="445"/>
      <c r="C61" s="445"/>
      <c r="D61" s="445"/>
      <c r="E61" s="445"/>
      <c r="F61" s="445"/>
      <c r="G61" s="445"/>
      <c r="H61" s="445"/>
      <c r="I61" s="445"/>
      <c r="J61" s="445"/>
      <c r="K61" s="445"/>
      <c r="L61" s="445"/>
      <c r="M61" s="445"/>
      <c r="N61" s="445"/>
    </row>
    <row r="62" spans="2:14" ht="12" customHeight="1" x14ac:dyDescent="0.25">
      <c r="B62" s="445"/>
      <c r="C62" s="445"/>
      <c r="D62" s="445"/>
      <c r="E62" s="445"/>
      <c r="F62" s="445"/>
      <c r="G62" s="445"/>
      <c r="H62" s="445"/>
      <c r="I62" s="445"/>
      <c r="J62" s="445"/>
      <c r="K62" s="445"/>
      <c r="L62" s="445"/>
      <c r="M62" s="445"/>
      <c r="N62" s="445"/>
    </row>
    <row r="63" spans="2:14" ht="12" customHeight="1" x14ac:dyDescent="0.25">
      <c r="B63" s="445"/>
      <c r="C63" s="445"/>
      <c r="D63" s="445"/>
      <c r="E63" s="445"/>
      <c r="F63" s="445"/>
      <c r="G63" s="445"/>
      <c r="H63" s="445"/>
      <c r="I63" s="445"/>
      <c r="J63" s="445"/>
      <c r="K63" s="445"/>
      <c r="L63" s="445"/>
      <c r="M63" s="445"/>
      <c r="N63" s="445"/>
    </row>
    <row r="64" spans="2:14" ht="12" customHeight="1" x14ac:dyDescent="0.25">
      <c r="B64" s="445"/>
      <c r="C64" s="445"/>
      <c r="D64" s="445"/>
      <c r="E64" s="445"/>
      <c r="F64" s="445"/>
      <c r="G64" s="445"/>
      <c r="H64" s="445"/>
      <c r="I64" s="445"/>
      <c r="J64" s="445"/>
      <c r="K64" s="445"/>
      <c r="L64" s="445"/>
      <c r="M64" s="445"/>
      <c r="N64" s="445"/>
    </row>
    <row r="65" spans="2:14" ht="12" customHeight="1" x14ac:dyDescent="0.25">
      <c r="B65" s="445"/>
      <c r="C65" s="445"/>
      <c r="D65" s="445"/>
      <c r="E65" s="445"/>
      <c r="F65" s="445"/>
      <c r="G65" s="445"/>
      <c r="H65" s="445"/>
      <c r="I65" s="445"/>
      <c r="J65" s="445"/>
      <c r="K65" s="445"/>
      <c r="L65" s="445"/>
      <c r="M65" s="445"/>
      <c r="N65" s="445"/>
    </row>
    <row r="66" spans="2:14" ht="12" customHeight="1" x14ac:dyDescent="0.25"/>
    <row r="67" spans="2:14" ht="12" customHeight="1" x14ac:dyDescent="0.25"/>
    <row r="68" spans="2:14" ht="12" customHeight="1" x14ac:dyDescent="0.25"/>
    <row r="69" spans="2:14" ht="12" customHeight="1" x14ac:dyDescent="0.25"/>
    <row r="70" spans="2:14" ht="12" customHeight="1" x14ac:dyDescent="0.25"/>
    <row r="71" spans="2:14" ht="12" customHeight="1" x14ac:dyDescent="0.25"/>
    <row r="72" spans="2:14" ht="12" customHeight="1" x14ac:dyDescent="0.25"/>
    <row r="73" spans="2:14" ht="12" customHeight="1" x14ac:dyDescent="0.25"/>
    <row r="74" spans="2:14" ht="12" customHeight="1" x14ac:dyDescent="0.25"/>
    <row r="75" spans="2:14" ht="12" customHeight="1" x14ac:dyDescent="0.25"/>
    <row r="76" spans="2:14" ht="12" customHeight="1" x14ac:dyDescent="0.25"/>
    <row r="77" spans="2:14" ht="12" customHeight="1" x14ac:dyDescent="0.25"/>
    <row r="78" spans="2:14" ht="12" customHeight="1" x14ac:dyDescent="0.25"/>
    <row r="79" spans="2:14" ht="12" customHeight="1" x14ac:dyDescent="0.25"/>
    <row r="80" spans="2:14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</sheetData>
  <mergeCells count="24">
    <mergeCell ref="O5:O6"/>
    <mergeCell ref="P5:P6"/>
    <mergeCell ref="I5:I6"/>
    <mergeCell ref="J5:J6"/>
    <mergeCell ref="K5:K6"/>
    <mergeCell ref="L5:L6"/>
    <mergeCell ref="M5:M6"/>
    <mergeCell ref="N5:N6"/>
    <mergeCell ref="H5:H6"/>
    <mergeCell ref="A1:P1"/>
    <mergeCell ref="A2:P2"/>
    <mergeCell ref="A3:A6"/>
    <mergeCell ref="B3:D4"/>
    <mergeCell ref="E3:P3"/>
    <mergeCell ref="E4:G4"/>
    <mergeCell ref="H4:J4"/>
    <mergeCell ref="K4:M4"/>
    <mergeCell ref="N4:P4"/>
    <mergeCell ref="B5:B6"/>
    <mergeCell ref="C5:C6"/>
    <mergeCell ref="D5:D6"/>
    <mergeCell ref="E5:E6"/>
    <mergeCell ref="F5:F6"/>
    <mergeCell ref="G5:G6"/>
  </mergeCells>
  <printOptions horizontalCentered="1"/>
  <pageMargins left="0.59055118110236227" right="0.59055118110236227" top="0.78740157480314965" bottom="0.78740157480314965" header="0" footer="0"/>
  <pageSetup scale="63" orientation="landscape" horizontalDpi="36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80808-A963-45DE-8389-0946C43098F0}">
  <sheetPr>
    <pageSetUpPr fitToPage="1"/>
  </sheetPr>
  <dimension ref="A1:BH289"/>
  <sheetViews>
    <sheetView view="pageBreakPreview" zoomScaleNormal="100" zoomScaleSheetLayoutView="100" workbookViewId="0">
      <selection activeCell="I13" sqref="I13"/>
    </sheetView>
  </sheetViews>
  <sheetFormatPr baseColWidth="10" defaultColWidth="11.42578125" defaultRowHeight="12.75" x14ac:dyDescent="0.2"/>
  <cols>
    <col min="1" max="1" width="4.28515625" style="505" customWidth="1"/>
    <col min="2" max="2" width="14.85546875" style="498" customWidth="1"/>
    <col min="3" max="3" width="10.140625" style="507" customWidth="1"/>
    <col min="4" max="5" width="8" style="508" customWidth="1"/>
    <col min="6" max="6" width="7.85546875" style="508" customWidth="1"/>
    <col min="7" max="8" width="8.28515625" style="508" customWidth="1"/>
    <col min="9" max="10" width="8.140625" style="508" customWidth="1"/>
    <col min="11" max="12" width="8.42578125" style="508" customWidth="1"/>
    <col min="13" max="13" width="7.85546875" style="508" customWidth="1"/>
    <col min="14" max="14" width="8.140625" style="508" customWidth="1"/>
    <col min="15" max="15" width="8.42578125" style="508" customWidth="1"/>
    <col min="16" max="16" width="8.28515625" style="508" customWidth="1"/>
    <col min="17" max="17" width="7.5703125" style="508" customWidth="1"/>
    <col min="18" max="18" width="7.42578125" style="508" customWidth="1"/>
    <col min="19" max="19" width="7.28515625" style="508" customWidth="1"/>
    <col min="20" max="20" width="8.5703125" style="508" customWidth="1"/>
    <col min="21" max="21" width="9.140625" style="508" customWidth="1"/>
    <col min="22" max="60" width="11.42578125" style="509" customWidth="1"/>
    <col min="61" max="16384" width="11.42578125" style="459"/>
  </cols>
  <sheetData>
    <row r="1" spans="1:60" s="447" customFormat="1" x14ac:dyDescent="0.2">
      <c r="A1" s="595" t="s">
        <v>486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  <c r="O1" s="595"/>
      <c r="P1" s="595"/>
      <c r="Q1" s="595"/>
      <c r="R1" s="595"/>
      <c r="S1" s="595"/>
      <c r="T1" s="595"/>
      <c r="U1" s="595"/>
      <c r="V1" s="446"/>
      <c r="W1" s="446"/>
      <c r="X1" s="446"/>
      <c r="Y1" s="446"/>
      <c r="Z1" s="446"/>
      <c r="AA1" s="446"/>
      <c r="AB1" s="446"/>
      <c r="AC1" s="446"/>
      <c r="AD1" s="446"/>
      <c r="AE1" s="446"/>
      <c r="AF1" s="446"/>
      <c r="AG1" s="446"/>
      <c r="AH1" s="446"/>
      <c r="AI1" s="446"/>
      <c r="AJ1" s="446"/>
      <c r="AK1" s="446"/>
      <c r="AL1" s="446"/>
      <c r="AM1" s="446"/>
      <c r="AN1" s="446"/>
      <c r="AO1" s="446"/>
      <c r="AP1" s="446"/>
      <c r="AQ1" s="446"/>
      <c r="AR1" s="446"/>
      <c r="AS1" s="446"/>
      <c r="AT1" s="446"/>
      <c r="AU1" s="446"/>
      <c r="AV1" s="446"/>
      <c r="AW1" s="446"/>
      <c r="AX1" s="446"/>
      <c r="AY1" s="446"/>
      <c r="AZ1" s="446"/>
      <c r="BA1" s="446"/>
      <c r="BB1" s="446"/>
      <c r="BC1" s="446"/>
      <c r="BD1" s="446"/>
      <c r="BE1" s="446"/>
      <c r="BF1" s="446"/>
      <c r="BG1" s="446"/>
      <c r="BH1" s="446"/>
    </row>
    <row r="2" spans="1:60" s="447" customFormat="1" x14ac:dyDescent="0.2">
      <c r="A2" s="595" t="s">
        <v>487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  <c r="O2" s="595"/>
      <c r="P2" s="595"/>
      <c r="Q2" s="595"/>
      <c r="R2" s="595"/>
      <c r="S2" s="595"/>
      <c r="T2" s="595"/>
      <c r="U2" s="595"/>
      <c r="V2" s="446"/>
      <c r="W2" s="446"/>
      <c r="X2" s="446"/>
      <c r="Y2" s="446"/>
      <c r="Z2" s="446"/>
      <c r="AA2" s="446"/>
      <c r="AB2" s="446"/>
      <c r="AC2" s="446"/>
      <c r="AD2" s="446"/>
      <c r="AE2" s="446"/>
      <c r="AF2" s="446"/>
      <c r="AG2" s="446"/>
      <c r="AH2" s="446"/>
      <c r="AI2" s="446"/>
      <c r="AJ2" s="446"/>
      <c r="AK2" s="446"/>
      <c r="AL2" s="446"/>
      <c r="AM2" s="446"/>
      <c r="AN2" s="446"/>
      <c r="AO2" s="446"/>
      <c r="AP2" s="446"/>
      <c r="AQ2" s="446"/>
      <c r="AR2" s="446"/>
      <c r="AS2" s="446"/>
      <c r="AT2" s="446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</row>
    <row r="3" spans="1:60" s="447" customFormat="1" ht="13.5" thickBot="1" x14ac:dyDescent="0.25">
      <c r="A3" s="448"/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  <c r="S3" s="448"/>
      <c r="T3" s="448"/>
      <c r="U3" s="448"/>
      <c r="V3" s="446"/>
      <c r="W3" s="446"/>
      <c r="X3" s="446"/>
      <c r="Y3" s="446"/>
      <c r="Z3" s="446"/>
      <c r="AA3" s="446"/>
      <c r="AB3" s="446"/>
      <c r="AC3" s="446"/>
      <c r="AD3" s="446"/>
      <c r="AE3" s="446"/>
      <c r="AF3" s="446"/>
      <c r="AG3" s="446"/>
      <c r="AH3" s="446"/>
      <c r="AI3" s="446"/>
      <c r="AJ3" s="446"/>
      <c r="AK3" s="446"/>
      <c r="AL3" s="446"/>
      <c r="AM3" s="446"/>
      <c r="AN3" s="446"/>
      <c r="AO3" s="446"/>
      <c r="AP3" s="446"/>
      <c r="AQ3" s="446"/>
      <c r="AR3" s="446"/>
      <c r="AS3" s="446"/>
      <c r="AT3" s="446"/>
      <c r="AU3" s="446"/>
      <c r="AV3" s="446"/>
      <c r="AW3" s="446"/>
      <c r="AX3" s="446"/>
      <c r="AY3" s="446"/>
      <c r="AZ3" s="446"/>
      <c r="BA3" s="446"/>
      <c r="BB3" s="446"/>
      <c r="BC3" s="446"/>
      <c r="BD3" s="446"/>
      <c r="BE3" s="446"/>
      <c r="BF3" s="446"/>
      <c r="BG3" s="446"/>
      <c r="BH3" s="446"/>
    </row>
    <row r="4" spans="1:60" s="450" customFormat="1" ht="15.6" customHeight="1" x14ac:dyDescent="0.25">
      <c r="A4" s="598" t="s">
        <v>488</v>
      </c>
      <c r="B4" s="599"/>
      <c r="C4" s="602" t="s">
        <v>489</v>
      </c>
      <c r="D4" s="603"/>
      <c r="E4" s="603"/>
      <c r="F4" s="603"/>
      <c r="G4" s="603"/>
      <c r="H4" s="603"/>
      <c r="I4" s="603"/>
      <c r="J4" s="603"/>
      <c r="K4" s="603"/>
      <c r="L4" s="603"/>
      <c r="M4" s="603"/>
      <c r="N4" s="603"/>
      <c r="O4" s="603"/>
      <c r="P4" s="603"/>
      <c r="Q4" s="603"/>
      <c r="R4" s="603"/>
      <c r="S4" s="603"/>
      <c r="T4" s="603"/>
      <c r="U4" s="603"/>
      <c r="V4" s="449"/>
      <c r="W4" s="449"/>
      <c r="X4" s="449"/>
      <c r="Y4" s="449"/>
      <c r="Z4" s="449"/>
      <c r="AA4" s="449"/>
      <c r="AB4" s="449"/>
      <c r="AC4" s="449"/>
      <c r="AD4" s="449"/>
      <c r="AE4" s="449"/>
      <c r="AF4" s="449"/>
      <c r="AG4" s="449"/>
      <c r="AH4" s="449"/>
      <c r="AI4" s="449"/>
      <c r="AJ4" s="449"/>
      <c r="AK4" s="449"/>
      <c r="AL4" s="449"/>
      <c r="AM4" s="449"/>
      <c r="AN4" s="449"/>
      <c r="AO4" s="449"/>
      <c r="AP4" s="449"/>
      <c r="AQ4" s="449"/>
      <c r="AR4" s="449"/>
      <c r="AS4" s="449"/>
      <c r="AT4" s="449"/>
      <c r="AU4" s="449"/>
      <c r="AV4" s="449"/>
      <c r="AW4" s="449"/>
      <c r="AX4" s="449"/>
      <c r="AY4" s="449"/>
      <c r="AZ4" s="449"/>
      <c r="BA4" s="449"/>
      <c r="BB4" s="449"/>
      <c r="BC4" s="449"/>
      <c r="BD4" s="449"/>
      <c r="BE4" s="449"/>
      <c r="BF4" s="449"/>
      <c r="BG4" s="449"/>
      <c r="BH4" s="449"/>
    </row>
    <row r="5" spans="1:60" s="450" customFormat="1" ht="13.5" thickBot="1" x14ac:dyDescent="0.3">
      <c r="A5" s="600"/>
      <c r="B5" s="601"/>
      <c r="C5" s="562" t="s">
        <v>12</v>
      </c>
      <c r="D5" s="563" t="s">
        <v>490</v>
      </c>
      <c r="E5" s="564" t="s">
        <v>13</v>
      </c>
      <c r="F5" s="564" t="s">
        <v>491</v>
      </c>
      <c r="G5" s="564" t="s">
        <v>492</v>
      </c>
      <c r="H5" s="564" t="s">
        <v>493</v>
      </c>
      <c r="I5" s="564" t="s">
        <v>494</v>
      </c>
      <c r="J5" s="564" t="s">
        <v>495</v>
      </c>
      <c r="K5" s="564" t="s">
        <v>496</v>
      </c>
      <c r="L5" s="564" t="s">
        <v>497</v>
      </c>
      <c r="M5" s="564" t="s">
        <v>498</v>
      </c>
      <c r="N5" s="564" t="s">
        <v>499</v>
      </c>
      <c r="O5" s="564" t="s">
        <v>500</v>
      </c>
      <c r="P5" s="564" t="s">
        <v>501</v>
      </c>
      <c r="Q5" s="564" t="s">
        <v>502</v>
      </c>
      <c r="R5" s="564" t="s">
        <v>503</v>
      </c>
      <c r="S5" s="564" t="s">
        <v>504</v>
      </c>
      <c r="T5" s="562" t="s">
        <v>505</v>
      </c>
      <c r="U5" s="565" t="s">
        <v>506</v>
      </c>
      <c r="V5" s="449"/>
      <c r="W5" s="449"/>
      <c r="X5" s="449"/>
      <c r="Y5" s="449"/>
      <c r="Z5" s="449"/>
      <c r="AA5" s="449"/>
      <c r="AB5" s="449"/>
      <c r="AC5" s="449"/>
      <c r="AD5" s="449"/>
      <c r="AE5" s="449"/>
      <c r="AF5" s="449"/>
      <c r="AG5" s="449"/>
      <c r="AH5" s="449"/>
      <c r="AI5" s="449"/>
      <c r="AJ5" s="449"/>
      <c r="AK5" s="449"/>
      <c r="AL5" s="449"/>
      <c r="AM5" s="449"/>
      <c r="AN5" s="449"/>
      <c r="AO5" s="449"/>
      <c r="AP5" s="449"/>
      <c r="AQ5" s="449"/>
      <c r="AR5" s="449"/>
      <c r="AS5" s="449"/>
      <c r="AT5" s="449"/>
      <c r="AU5" s="449"/>
      <c r="AV5" s="449"/>
      <c r="AW5" s="449"/>
      <c r="AX5" s="449"/>
      <c r="AY5" s="449"/>
      <c r="AZ5" s="449"/>
      <c r="BA5" s="449"/>
      <c r="BB5" s="449"/>
      <c r="BC5" s="449"/>
      <c r="BD5" s="449"/>
      <c r="BE5" s="449"/>
      <c r="BF5" s="449"/>
      <c r="BG5" s="449"/>
      <c r="BH5" s="449"/>
    </row>
    <row r="6" spans="1:60" s="453" customFormat="1" ht="16.5" thickTop="1" x14ac:dyDescent="0.25">
      <c r="A6" s="581"/>
      <c r="B6" s="451"/>
      <c r="C6" s="582"/>
      <c r="D6" s="583"/>
      <c r="E6" s="583"/>
      <c r="F6" s="583"/>
      <c r="G6" s="583"/>
      <c r="H6" s="583"/>
      <c r="I6" s="583"/>
      <c r="J6" s="583"/>
      <c r="K6" s="583"/>
      <c r="L6" s="583"/>
      <c r="M6" s="583"/>
      <c r="N6" s="583"/>
      <c r="O6" s="583"/>
      <c r="P6" s="583"/>
      <c r="Q6" s="583"/>
      <c r="R6" s="583"/>
      <c r="S6" s="583"/>
      <c r="T6" s="582"/>
      <c r="U6" s="582"/>
      <c r="V6" s="452"/>
      <c r="W6" s="452"/>
      <c r="X6" s="452"/>
      <c r="Y6" s="452"/>
      <c r="Z6" s="452"/>
      <c r="AA6" s="452"/>
      <c r="AB6" s="452"/>
      <c r="AC6" s="452"/>
      <c r="AD6" s="452"/>
      <c r="AE6" s="452"/>
      <c r="AF6" s="452"/>
      <c r="AG6" s="452"/>
      <c r="AH6" s="452"/>
      <c r="AI6" s="452"/>
      <c r="AJ6" s="452"/>
      <c r="AK6" s="452"/>
      <c r="AL6" s="452"/>
      <c r="AM6" s="452"/>
      <c r="AN6" s="452"/>
      <c r="AO6" s="452"/>
      <c r="AP6" s="452"/>
      <c r="AQ6" s="452"/>
      <c r="AR6" s="452"/>
      <c r="AS6" s="452"/>
      <c r="AT6" s="452"/>
      <c r="AU6" s="452"/>
      <c r="AV6" s="452"/>
      <c r="AW6" s="452"/>
      <c r="AX6" s="452"/>
      <c r="AY6" s="452"/>
      <c r="AZ6" s="452"/>
      <c r="BA6" s="452"/>
      <c r="BB6" s="452"/>
      <c r="BC6" s="452"/>
      <c r="BD6" s="452"/>
      <c r="BE6" s="452"/>
      <c r="BF6" s="452"/>
      <c r="BG6" s="452"/>
      <c r="BH6" s="452"/>
    </row>
    <row r="7" spans="1:60" x14ac:dyDescent="0.2">
      <c r="A7" s="455" t="s">
        <v>507</v>
      </c>
      <c r="B7" s="456"/>
      <c r="C7" s="457">
        <f t="shared" ref="C7:C39" si="0">SUM(D7:U7)</f>
        <v>4339027.1880000001</v>
      </c>
      <c r="D7" s="458">
        <f>SUM(D10+D13+D16+D19+D22+D25+D28+D34+D37+D43+D46+D49+D52+D55+D58+D61)</f>
        <v>74447.108699999997</v>
      </c>
      <c r="E7" s="458">
        <f t="shared" ref="E7:U9" si="1">SUM(E10+E13+E16+E19+E22+E25+E28+E34+E37+E43+E46+E49+E52+E55+E58+E61)</f>
        <v>294950.37930000003</v>
      </c>
      <c r="F7" s="458">
        <f t="shared" si="1"/>
        <v>369517</v>
      </c>
      <c r="G7" s="458">
        <f t="shared" si="1"/>
        <v>364926</v>
      </c>
      <c r="H7" s="458">
        <f t="shared" si="1"/>
        <v>363029</v>
      </c>
      <c r="I7" s="458">
        <f t="shared" si="1"/>
        <v>352449</v>
      </c>
      <c r="J7" s="458">
        <f t="shared" si="1"/>
        <v>330293</v>
      </c>
      <c r="K7" s="458">
        <f t="shared" si="1"/>
        <v>315943</v>
      </c>
      <c r="L7" s="458">
        <f t="shared" si="1"/>
        <v>303347</v>
      </c>
      <c r="M7" s="458">
        <f t="shared" si="1"/>
        <v>290233</v>
      </c>
      <c r="N7" s="458">
        <f t="shared" si="1"/>
        <v>273640</v>
      </c>
      <c r="O7" s="458">
        <f t="shared" si="1"/>
        <v>244210</v>
      </c>
      <c r="P7" s="458">
        <f t="shared" si="1"/>
        <v>207394</v>
      </c>
      <c r="Q7" s="458">
        <f t="shared" si="1"/>
        <v>168742</v>
      </c>
      <c r="R7" s="458">
        <f t="shared" si="1"/>
        <v>128837</v>
      </c>
      <c r="S7" s="458">
        <f t="shared" si="1"/>
        <v>96210</v>
      </c>
      <c r="T7" s="458">
        <f t="shared" si="1"/>
        <v>69379</v>
      </c>
      <c r="U7" s="457">
        <f t="shared" si="1"/>
        <v>91480.7</v>
      </c>
      <c r="V7" s="454"/>
      <c r="W7" s="454"/>
      <c r="X7" s="454"/>
      <c r="Y7" s="454"/>
      <c r="Z7" s="454"/>
      <c r="AA7" s="454"/>
      <c r="AB7" s="454"/>
      <c r="AC7" s="454"/>
      <c r="AD7" s="454"/>
      <c r="AE7" s="454"/>
      <c r="AF7" s="454"/>
      <c r="AG7" s="454"/>
      <c r="AH7" s="454"/>
      <c r="AI7" s="454"/>
      <c r="AJ7" s="454"/>
      <c r="AK7" s="454"/>
      <c r="AL7" s="454"/>
      <c r="AM7" s="454"/>
      <c r="AN7" s="454"/>
      <c r="AO7" s="454"/>
      <c r="AP7" s="454"/>
      <c r="AQ7" s="454"/>
      <c r="AR7" s="454"/>
      <c r="AS7" s="454"/>
      <c r="AT7" s="454"/>
      <c r="AU7" s="454"/>
      <c r="AV7" s="454"/>
      <c r="AW7" s="454"/>
      <c r="AX7" s="454"/>
      <c r="AY7" s="454"/>
      <c r="AZ7" s="454"/>
      <c r="BA7" s="454"/>
      <c r="BB7" s="454"/>
      <c r="BC7" s="454"/>
      <c r="BD7" s="454"/>
      <c r="BE7" s="454"/>
      <c r="BF7" s="454"/>
      <c r="BG7" s="454"/>
      <c r="BH7" s="454"/>
    </row>
    <row r="8" spans="1:60" x14ac:dyDescent="0.2">
      <c r="A8" s="460"/>
      <c r="B8" s="461" t="s">
        <v>508</v>
      </c>
      <c r="C8" s="460">
        <f t="shared" si="0"/>
        <v>2174496.4040000001</v>
      </c>
      <c r="D8" s="462">
        <f>SUM(D11+D14+D17+D20+D23+D26+D29+D35+D38+D44+D47+D50+D53+D56+D59+D62)</f>
        <v>37379.149000000005</v>
      </c>
      <c r="E8" s="462">
        <f t="shared" si="1"/>
        <v>151366.255</v>
      </c>
      <c r="F8" s="462">
        <f t="shared" si="1"/>
        <v>188728</v>
      </c>
      <c r="G8" s="462">
        <f t="shared" si="1"/>
        <v>186291</v>
      </c>
      <c r="H8" s="462">
        <f t="shared" si="1"/>
        <v>185074</v>
      </c>
      <c r="I8" s="462">
        <f t="shared" si="1"/>
        <v>179073</v>
      </c>
      <c r="J8" s="462">
        <f t="shared" si="1"/>
        <v>166828</v>
      </c>
      <c r="K8" s="462">
        <f t="shared" si="1"/>
        <v>159112</v>
      </c>
      <c r="L8" s="462">
        <f t="shared" si="1"/>
        <v>152509</v>
      </c>
      <c r="M8" s="462">
        <f t="shared" si="1"/>
        <v>145930</v>
      </c>
      <c r="N8" s="462">
        <f t="shared" si="1"/>
        <v>136978</v>
      </c>
      <c r="O8" s="462">
        <f t="shared" si="1"/>
        <v>121453</v>
      </c>
      <c r="P8" s="462">
        <f t="shared" si="1"/>
        <v>102270</v>
      </c>
      <c r="Q8" s="462">
        <f t="shared" si="1"/>
        <v>82274</v>
      </c>
      <c r="R8" s="462">
        <f t="shared" si="1"/>
        <v>61787</v>
      </c>
      <c r="S8" s="462">
        <f t="shared" si="1"/>
        <v>45366</v>
      </c>
      <c r="T8" s="462">
        <f t="shared" si="1"/>
        <v>32017</v>
      </c>
      <c r="U8" s="463">
        <f t="shared" si="1"/>
        <v>40061</v>
      </c>
      <c r="V8" s="454"/>
      <c r="W8" s="454"/>
      <c r="X8" s="454"/>
      <c r="Y8" s="454"/>
      <c r="Z8" s="454"/>
      <c r="AA8" s="454"/>
      <c r="AB8" s="454"/>
      <c r="AC8" s="454"/>
      <c r="AD8" s="454"/>
      <c r="AE8" s="454"/>
      <c r="AF8" s="454"/>
      <c r="AG8" s="454"/>
      <c r="AH8" s="454"/>
      <c r="AI8" s="454"/>
      <c r="AJ8" s="454"/>
      <c r="AK8" s="454"/>
      <c r="AL8" s="454"/>
      <c r="AM8" s="454"/>
      <c r="AN8" s="454"/>
      <c r="AO8" s="454"/>
      <c r="AP8" s="454"/>
      <c r="AQ8" s="454"/>
      <c r="AR8" s="454"/>
      <c r="AS8" s="454"/>
      <c r="AT8" s="454"/>
      <c r="AU8" s="454"/>
      <c r="AV8" s="454"/>
      <c r="AW8" s="454"/>
      <c r="AX8" s="454"/>
      <c r="AY8" s="454"/>
      <c r="AZ8" s="454"/>
      <c r="BA8" s="454"/>
      <c r="BB8" s="454"/>
      <c r="BC8" s="454"/>
      <c r="BD8" s="454"/>
      <c r="BE8" s="454"/>
      <c r="BF8" s="454"/>
      <c r="BG8" s="454"/>
      <c r="BH8" s="454"/>
    </row>
    <row r="9" spans="1:60" x14ac:dyDescent="0.2">
      <c r="A9" s="460"/>
      <c r="B9" s="461" t="s">
        <v>509</v>
      </c>
      <c r="C9" s="460">
        <f t="shared" si="0"/>
        <v>2164530.784</v>
      </c>
      <c r="D9" s="462">
        <f>SUM(D12+D15+D18+D21+D24+D27+D30+D36+D39+D45+D48+D51+D54+D57+D60+D63)</f>
        <v>37067.959699999999</v>
      </c>
      <c r="E9" s="462">
        <f t="shared" si="1"/>
        <v>143584.1243</v>
      </c>
      <c r="F9" s="462">
        <f t="shared" si="1"/>
        <v>180789</v>
      </c>
      <c r="G9" s="462">
        <f t="shared" si="1"/>
        <v>178635</v>
      </c>
      <c r="H9" s="462">
        <f t="shared" si="1"/>
        <v>177955</v>
      </c>
      <c r="I9" s="462">
        <f t="shared" si="1"/>
        <v>173376</v>
      </c>
      <c r="J9" s="462">
        <f t="shared" si="1"/>
        <v>163465</v>
      </c>
      <c r="K9" s="462">
        <f t="shared" si="1"/>
        <v>156831</v>
      </c>
      <c r="L9" s="462">
        <f t="shared" si="1"/>
        <v>150838</v>
      </c>
      <c r="M9" s="462">
        <f t="shared" si="1"/>
        <v>144303</v>
      </c>
      <c r="N9" s="462">
        <f t="shared" si="1"/>
        <v>136662</v>
      </c>
      <c r="O9" s="462">
        <f t="shared" si="1"/>
        <v>122757</v>
      </c>
      <c r="P9" s="462">
        <f t="shared" si="1"/>
        <v>105124</v>
      </c>
      <c r="Q9" s="462">
        <f t="shared" si="1"/>
        <v>86468</v>
      </c>
      <c r="R9" s="462">
        <f t="shared" si="1"/>
        <v>67050</v>
      </c>
      <c r="S9" s="462">
        <f t="shared" si="1"/>
        <v>50844</v>
      </c>
      <c r="T9" s="462">
        <f t="shared" si="1"/>
        <v>37362</v>
      </c>
      <c r="U9" s="463">
        <f t="shared" si="1"/>
        <v>51419.7</v>
      </c>
      <c r="V9" s="454"/>
      <c r="W9" s="454"/>
      <c r="X9" s="454"/>
      <c r="Y9" s="454"/>
      <c r="Z9" s="454"/>
      <c r="AA9" s="454"/>
      <c r="AB9" s="454"/>
      <c r="AC9" s="454"/>
      <c r="AD9" s="454"/>
      <c r="AE9" s="454"/>
      <c r="AF9" s="454"/>
      <c r="AG9" s="454"/>
      <c r="AH9" s="454"/>
      <c r="AI9" s="454"/>
      <c r="AJ9" s="454"/>
      <c r="AK9" s="454"/>
      <c r="AL9" s="454"/>
      <c r="AM9" s="454"/>
      <c r="AN9" s="454"/>
      <c r="AO9" s="454"/>
      <c r="AP9" s="454"/>
      <c r="AQ9" s="454"/>
      <c r="AR9" s="454"/>
      <c r="AS9" s="454"/>
      <c r="AT9" s="454"/>
      <c r="AU9" s="454"/>
      <c r="AV9" s="454"/>
      <c r="AW9" s="454"/>
      <c r="AX9" s="454"/>
      <c r="AY9" s="454"/>
      <c r="AZ9" s="454"/>
      <c r="BA9" s="454"/>
      <c r="BB9" s="454"/>
      <c r="BC9" s="454"/>
      <c r="BD9" s="454"/>
      <c r="BE9" s="454"/>
      <c r="BF9" s="454"/>
      <c r="BG9" s="454"/>
      <c r="BH9" s="454"/>
    </row>
    <row r="10" spans="1:60" s="453" customFormat="1" x14ac:dyDescent="0.2">
      <c r="A10" s="464" t="s">
        <v>256</v>
      </c>
      <c r="B10" s="465"/>
      <c r="C10" s="466">
        <f t="shared" si="0"/>
        <v>184939.40399999998</v>
      </c>
      <c r="D10" s="467">
        <f t="shared" ref="D10:U10" si="2">+D11+D12</f>
        <v>4806.9799999999996</v>
      </c>
      <c r="E10" s="467">
        <f t="shared" si="2"/>
        <v>18928.423999999999</v>
      </c>
      <c r="F10" s="468">
        <f t="shared" si="2"/>
        <v>22197</v>
      </c>
      <c r="G10" s="468">
        <f t="shared" si="2"/>
        <v>20762</v>
      </c>
      <c r="H10" s="468">
        <f t="shared" si="2"/>
        <v>19022</v>
      </c>
      <c r="I10" s="468">
        <f t="shared" si="2"/>
        <v>17246</v>
      </c>
      <c r="J10" s="468">
        <f t="shared" si="2"/>
        <v>14544</v>
      </c>
      <c r="K10" s="468">
        <f t="shared" si="2"/>
        <v>12761</v>
      </c>
      <c r="L10" s="468">
        <f t="shared" si="2"/>
        <v>11435</v>
      </c>
      <c r="M10" s="468">
        <f t="shared" si="2"/>
        <v>9594</v>
      </c>
      <c r="N10" s="468">
        <f t="shared" si="2"/>
        <v>8832</v>
      </c>
      <c r="O10" s="468">
        <f t="shared" si="2"/>
        <v>7134</v>
      </c>
      <c r="P10" s="468">
        <f t="shared" si="2"/>
        <v>5783</v>
      </c>
      <c r="Q10" s="468">
        <f t="shared" si="2"/>
        <v>4427</v>
      </c>
      <c r="R10" s="468">
        <f t="shared" si="2"/>
        <v>2879</v>
      </c>
      <c r="S10" s="468">
        <f t="shared" si="2"/>
        <v>2064</v>
      </c>
      <c r="T10" s="468">
        <f t="shared" si="2"/>
        <v>1273</v>
      </c>
      <c r="U10" s="466">
        <f t="shared" si="2"/>
        <v>1251</v>
      </c>
      <c r="V10" s="451"/>
      <c r="W10" s="451"/>
      <c r="X10" s="451"/>
      <c r="Y10" s="451"/>
      <c r="Z10" s="451"/>
      <c r="AA10" s="451"/>
      <c r="AB10" s="451"/>
      <c r="AC10" s="451"/>
      <c r="AD10" s="451"/>
      <c r="AE10" s="451"/>
      <c r="AF10" s="451"/>
      <c r="AG10" s="451"/>
      <c r="AH10" s="451"/>
      <c r="AI10" s="451"/>
      <c r="AJ10" s="451"/>
      <c r="AK10" s="451"/>
      <c r="AL10" s="451"/>
      <c r="AM10" s="451"/>
      <c r="AN10" s="451"/>
      <c r="AO10" s="451"/>
      <c r="AP10" s="451"/>
      <c r="AQ10" s="451"/>
      <c r="AR10" s="451"/>
      <c r="AS10" s="451"/>
      <c r="AT10" s="451"/>
      <c r="AU10" s="451"/>
      <c r="AV10" s="451"/>
      <c r="AW10" s="451"/>
      <c r="AX10" s="451"/>
      <c r="AY10" s="451"/>
      <c r="AZ10" s="451"/>
      <c r="BA10" s="451"/>
      <c r="BB10" s="451"/>
      <c r="BC10" s="451"/>
      <c r="BD10" s="451"/>
      <c r="BE10" s="451"/>
      <c r="BF10" s="451"/>
      <c r="BG10" s="451"/>
      <c r="BH10" s="451"/>
    </row>
    <row r="11" spans="1:60" s="453" customFormat="1" ht="15.75" x14ac:dyDescent="0.25">
      <c r="A11" s="469"/>
      <c r="B11" s="470" t="s">
        <v>508</v>
      </c>
      <c r="C11" s="471">
        <f t="shared" si="0"/>
        <v>94011.403999999995</v>
      </c>
      <c r="D11" s="472">
        <f>'[6]BT '!E7</f>
        <v>2443.9519999999998</v>
      </c>
      <c r="E11" s="472">
        <f>'[6]BT '!F7</f>
        <v>9705.4519999999993</v>
      </c>
      <c r="F11" s="472">
        <f>'[6]BT '!G7</f>
        <v>11367</v>
      </c>
      <c r="G11" s="472">
        <f>'[6]BT '!H7</f>
        <v>10597</v>
      </c>
      <c r="H11" s="472">
        <f>'[6]BT '!I7</f>
        <v>9611</v>
      </c>
      <c r="I11" s="472">
        <f>'[6]BT '!J7</f>
        <v>8691</v>
      </c>
      <c r="J11" s="472">
        <f>'[6]BT '!K7</f>
        <v>7188</v>
      </c>
      <c r="K11" s="472">
        <f>'[6]BT '!L7</f>
        <v>6254</v>
      </c>
      <c r="L11" s="472">
        <f>'[6]BT '!M7</f>
        <v>5728</v>
      </c>
      <c r="M11" s="472">
        <f>'[6]BT '!N7</f>
        <v>4779</v>
      </c>
      <c r="N11" s="472">
        <f>'[6]BT '!O7</f>
        <v>4350</v>
      </c>
      <c r="O11" s="472">
        <f>'[6]BT '!P7</f>
        <v>3575</v>
      </c>
      <c r="P11" s="472">
        <f>'[6]BT '!Q7</f>
        <v>3095</v>
      </c>
      <c r="Q11" s="472">
        <f>'[6]BT '!R7</f>
        <v>2364</v>
      </c>
      <c r="R11" s="472">
        <f>'[6]BT '!S7</f>
        <v>1595</v>
      </c>
      <c r="S11" s="472">
        <f>'[6]BT '!T7</f>
        <v>1230</v>
      </c>
      <c r="T11" s="472">
        <f>'[6]BT '!U7</f>
        <v>751</v>
      </c>
      <c r="U11" s="473">
        <f>'[6]BT '!V7</f>
        <v>687</v>
      </c>
      <c r="V11" s="451"/>
      <c r="W11" s="451"/>
      <c r="X11" s="451"/>
      <c r="Y11" s="451"/>
      <c r="Z11" s="451"/>
      <c r="AA11" s="451"/>
      <c r="AB11" s="451"/>
      <c r="AC11" s="451"/>
      <c r="AD11" s="451"/>
      <c r="AE11" s="451"/>
      <c r="AF11" s="451"/>
      <c r="AG11" s="451"/>
      <c r="AH11" s="451"/>
      <c r="AI11" s="451"/>
      <c r="AJ11" s="451"/>
      <c r="AK11" s="451"/>
      <c r="AL11" s="451"/>
      <c r="AM11" s="451"/>
      <c r="AN11" s="451"/>
      <c r="AO11" s="451"/>
      <c r="AP11" s="451"/>
      <c r="AQ11" s="451"/>
      <c r="AR11" s="451"/>
      <c r="AS11" s="451"/>
      <c r="AT11" s="451"/>
      <c r="AU11" s="451"/>
      <c r="AV11" s="451"/>
      <c r="AW11" s="451"/>
      <c r="AX11" s="451"/>
      <c r="AY11" s="451"/>
      <c r="AZ11" s="451"/>
      <c r="BA11" s="451"/>
      <c r="BB11" s="451"/>
      <c r="BC11" s="451"/>
      <c r="BD11" s="451"/>
      <c r="BE11" s="451"/>
      <c r="BF11" s="451"/>
      <c r="BG11" s="451"/>
      <c r="BH11" s="451"/>
    </row>
    <row r="12" spans="1:60" s="453" customFormat="1" ht="15.75" x14ac:dyDescent="0.25">
      <c r="A12" s="469"/>
      <c r="B12" s="470" t="s">
        <v>509</v>
      </c>
      <c r="C12" s="471">
        <f t="shared" si="0"/>
        <v>90928</v>
      </c>
      <c r="D12" s="472">
        <f>'[6]BT '!E8</f>
        <v>2363.0280000000002</v>
      </c>
      <c r="E12" s="472">
        <f>'[6]BT '!F8</f>
        <v>9222.9719999999998</v>
      </c>
      <c r="F12" s="472">
        <f>'[6]BT '!G8</f>
        <v>10830</v>
      </c>
      <c r="G12" s="472">
        <f>'[6]BT '!H8</f>
        <v>10165</v>
      </c>
      <c r="H12" s="472">
        <f>'[6]BT '!I8</f>
        <v>9411</v>
      </c>
      <c r="I12" s="472">
        <f>'[6]BT '!J8</f>
        <v>8555</v>
      </c>
      <c r="J12" s="472">
        <f>'[6]BT '!K8</f>
        <v>7356</v>
      </c>
      <c r="K12" s="472">
        <f>'[6]BT '!L8</f>
        <v>6507</v>
      </c>
      <c r="L12" s="472">
        <f>'[6]BT '!M8</f>
        <v>5707</v>
      </c>
      <c r="M12" s="472">
        <f>'[6]BT '!N8</f>
        <v>4815</v>
      </c>
      <c r="N12" s="472">
        <f>'[6]BT '!O8</f>
        <v>4482</v>
      </c>
      <c r="O12" s="472">
        <f>'[6]BT '!P8</f>
        <v>3559</v>
      </c>
      <c r="P12" s="472">
        <f>'[6]BT '!Q8</f>
        <v>2688</v>
      </c>
      <c r="Q12" s="472">
        <f>'[6]BT '!R8</f>
        <v>2063</v>
      </c>
      <c r="R12" s="472">
        <f>'[6]BT '!S8</f>
        <v>1284</v>
      </c>
      <c r="S12" s="472">
        <f>'[6]BT '!T8</f>
        <v>834</v>
      </c>
      <c r="T12" s="472">
        <f>'[6]BT '!U8</f>
        <v>522</v>
      </c>
      <c r="U12" s="473">
        <f>'[6]BT '!V8</f>
        <v>564</v>
      </c>
      <c r="V12" s="451"/>
      <c r="W12" s="451"/>
      <c r="X12" s="451"/>
      <c r="Y12" s="451"/>
      <c r="Z12" s="451"/>
      <c r="AA12" s="451"/>
      <c r="AB12" s="451"/>
      <c r="AC12" s="451"/>
      <c r="AD12" s="451"/>
      <c r="AE12" s="451"/>
      <c r="AF12" s="451"/>
      <c r="AG12" s="451"/>
      <c r="AH12" s="451"/>
      <c r="AI12" s="451"/>
      <c r="AJ12" s="451"/>
      <c r="AK12" s="451"/>
      <c r="AL12" s="451"/>
      <c r="AM12" s="451"/>
      <c r="AN12" s="451"/>
      <c r="AO12" s="451"/>
      <c r="AP12" s="451"/>
      <c r="AQ12" s="451"/>
      <c r="AR12" s="451"/>
      <c r="AS12" s="451"/>
      <c r="AT12" s="451"/>
      <c r="AU12" s="451"/>
      <c r="AV12" s="451"/>
      <c r="AW12" s="451"/>
      <c r="AX12" s="451"/>
      <c r="AY12" s="451"/>
      <c r="AZ12" s="451"/>
      <c r="BA12" s="451"/>
      <c r="BB12" s="451"/>
      <c r="BC12" s="451"/>
      <c r="BD12" s="451"/>
      <c r="BE12" s="451"/>
      <c r="BF12" s="451"/>
      <c r="BG12" s="451"/>
      <c r="BH12" s="451"/>
    </row>
    <row r="13" spans="1:60" s="453" customFormat="1" ht="15.75" x14ac:dyDescent="0.25">
      <c r="A13" s="474" t="s">
        <v>257</v>
      </c>
      <c r="B13" s="475"/>
      <c r="C13" s="476">
        <f t="shared" si="0"/>
        <v>268728</v>
      </c>
      <c r="D13" s="468">
        <f t="shared" ref="D13:U13" si="3">+D14+D15</f>
        <v>4488.9537</v>
      </c>
      <c r="E13" s="468">
        <f t="shared" si="3"/>
        <v>18598.046300000002</v>
      </c>
      <c r="F13" s="468">
        <f t="shared" si="3"/>
        <v>23296</v>
      </c>
      <c r="G13" s="468">
        <f t="shared" si="3"/>
        <v>22818</v>
      </c>
      <c r="H13" s="468">
        <f t="shared" si="3"/>
        <v>23055</v>
      </c>
      <c r="I13" s="468">
        <f t="shared" si="3"/>
        <v>24076</v>
      </c>
      <c r="J13" s="468">
        <f t="shared" si="3"/>
        <v>22837</v>
      </c>
      <c r="K13" s="468">
        <f t="shared" si="3"/>
        <v>20457</v>
      </c>
      <c r="L13" s="468">
        <f t="shared" si="3"/>
        <v>17687</v>
      </c>
      <c r="M13" s="468">
        <f t="shared" si="3"/>
        <v>14395</v>
      </c>
      <c r="N13" s="468">
        <f t="shared" si="3"/>
        <v>14212</v>
      </c>
      <c r="O13" s="468">
        <f t="shared" si="3"/>
        <v>13672</v>
      </c>
      <c r="P13" s="468">
        <f t="shared" si="3"/>
        <v>12115</v>
      </c>
      <c r="Q13" s="468">
        <f t="shared" si="3"/>
        <v>10317</v>
      </c>
      <c r="R13" s="468">
        <f t="shared" si="3"/>
        <v>8201</v>
      </c>
      <c r="S13" s="468">
        <f t="shared" si="3"/>
        <v>6523</v>
      </c>
      <c r="T13" s="468">
        <f t="shared" si="3"/>
        <v>5264</v>
      </c>
      <c r="U13" s="466">
        <f t="shared" si="3"/>
        <v>6716</v>
      </c>
      <c r="V13" s="451"/>
      <c r="W13" s="451"/>
      <c r="X13" s="451"/>
      <c r="Y13" s="451"/>
      <c r="Z13" s="451"/>
      <c r="AA13" s="451"/>
      <c r="AB13" s="451"/>
      <c r="AC13" s="451"/>
      <c r="AD13" s="451"/>
      <c r="AE13" s="451"/>
      <c r="AF13" s="451"/>
      <c r="AG13" s="451"/>
      <c r="AH13" s="451"/>
      <c r="AI13" s="451"/>
      <c r="AJ13" s="451"/>
      <c r="AK13" s="451"/>
      <c r="AL13" s="451"/>
      <c r="AM13" s="451"/>
      <c r="AN13" s="451"/>
      <c r="AO13" s="451"/>
      <c r="AP13" s="451"/>
      <c r="AQ13" s="451"/>
      <c r="AR13" s="451"/>
      <c r="AS13" s="451"/>
      <c r="AT13" s="451"/>
      <c r="AU13" s="451"/>
      <c r="AV13" s="451"/>
      <c r="AW13" s="451"/>
      <c r="AX13" s="451"/>
      <c r="AY13" s="451"/>
      <c r="AZ13" s="451"/>
      <c r="BA13" s="451"/>
      <c r="BB13" s="451"/>
      <c r="BC13" s="451"/>
      <c r="BD13" s="451"/>
      <c r="BE13" s="451"/>
      <c r="BF13" s="451"/>
      <c r="BG13" s="451"/>
      <c r="BH13" s="451"/>
    </row>
    <row r="14" spans="1:60" s="453" customFormat="1" ht="15.75" x14ac:dyDescent="0.25">
      <c r="A14" s="477"/>
      <c r="B14" s="470" t="s">
        <v>508</v>
      </c>
      <c r="C14" s="471">
        <f t="shared" si="0"/>
        <v>137396</v>
      </c>
      <c r="D14" s="472">
        <f>[6]COCLE!E7</f>
        <v>2335.732</v>
      </c>
      <c r="E14" s="471">
        <f>[6]COCLE!F7</f>
        <v>9472.268</v>
      </c>
      <c r="F14" s="471">
        <f>[6]COCLE!G7</f>
        <v>11922</v>
      </c>
      <c r="G14" s="472">
        <f>[6]COCLE!H7</f>
        <v>11716</v>
      </c>
      <c r="H14" s="472">
        <f>[6]COCLE!I7</f>
        <v>11876</v>
      </c>
      <c r="I14" s="471">
        <f>[6]COCLE!J7</f>
        <v>12324</v>
      </c>
      <c r="J14" s="471">
        <f>[6]COCLE!K7</f>
        <v>11573</v>
      </c>
      <c r="K14" s="471">
        <f>[6]COCLE!L7</f>
        <v>10526</v>
      </c>
      <c r="L14" s="471">
        <f>[6]COCLE!M7</f>
        <v>9489</v>
      </c>
      <c r="M14" s="471">
        <f>[6]COCLE!N7</f>
        <v>7654</v>
      </c>
      <c r="N14" s="471">
        <f>[6]COCLE!O7</f>
        <v>7199</v>
      </c>
      <c r="O14" s="471">
        <f>[6]COCLE!P7</f>
        <v>6922</v>
      </c>
      <c r="P14" s="471">
        <f>[6]COCLE!Q7</f>
        <v>6144</v>
      </c>
      <c r="Q14" s="471">
        <f>[6]COCLE!R7</f>
        <v>5240</v>
      </c>
      <c r="R14" s="471">
        <f>[6]COCLE!S7</f>
        <v>4058</v>
      </c>
      <c r="S14" s="471">
        <f>[6]COCLE!T7</f>
        <v>3154</v>
      </c>
      <c r="T14" s="471">
        <f>[6]COCLE!U7</f>
        <v>2485</v>
      </c>
      <c r="U14" s="460">
        <f>[6]COCLE!V7</f>
        <v>3306</v>
      </c>
      <c r="V14" s="451"/>
      <c r="W14" s="451"/>
      <c r="X14" s="451"/>
      <c r="Y14" s="451"/>
      <c r="Z14" s="451"/>
      <c r="AA14" s="451"/>
      <c r="AB14" s="451"/>
      <c r="AC14" s="451"/>
      <c r="AD14" s="451"/>
      <c r="AE14" s="451"/>
      <c r="AF14" s="451"/>
      <c r="AG14" s="451"/>
      <c r="AH14" s="451"/>
      <c r="AI14" s="451"/>
      <c r="AJ14" s="451"/>
      <c r="AK14" s="451"/>
      <c r="AL14" s="451"/>
      <c r="AM14" s="451"/>
      <c r="AN14" s="451"/>
      <c r="AO14" s="451"/>
      <c r="AP14" s="451"/>
      <c r="AQ14" s="451"/>
      <c r="AR14" s="451"/>
      <c r="AS14" s="451"/>
      <c r="AT14" s="451"/>
      <c r="AU14" s="451"/>
      <c r="AV14" s="451"/>
      <c r="AW14" s="451"/>
      <c r="AX14" s="451"/>
      <c r="AY14" s="451"/>
      <c r="AZ14" s="451"/>
      <c r="BA14" s="451"/>
      <c r="BB14" s="451"/>
      <c r="BC14" s="451"/>
      <c r="BD14" s="451"/>
      <c r="BE14" s="451"/>
      <c r="BF14" s="451"/>
      <c r="BG14" s="451"/>
      <c r="BH14" s="451"/>
    </row>
    <row r="15" spans="1:60" s="453" customFormat="1" ht="15.75" x14ac:dyDescent="0.25">
      <c r="A15" s="477"/>
      <c r="B15" s="470" t="s">
        <v>509</v>
      </c>
      <c r="C15" s="471">
        <f t="shared" si="0"/>
        <v>131332</v>
      </c>
      <c r="D15" s="471">
        <f>[6]COCLE!E8</f>
        <v>2153.2217000000001</v>
      </c>
      <c r="E15" s="471">
        <f>[6]COCLE!F8</f>
        <v>9125.7783000000018</v>
      </c>
      <c r="F15" s="471">
        <f>[6]COCLE!G8</f>
        <v>11374</v>
      </c>
      <c r="G15" s="471">
        <f>[6]COCLE!H8</f>
        <v>11102</v>
      </c>
      <c r="H15" s="471">
        <f>[6]COCLE!I8</f>
        <v>11179</v>
      </c>
      <c r="I15" s="471">
        <f>[6]COCLE!J8</f>
        <v>11752</v>
      </c>
      <c r="J15" s="471">
        <f>[6]COCLE!K8</f>
        <v>11264</v>
      </c>
      <c r="K15" s="471">
        <f>[6]COCLE!L8</f>
        <v>9931</v>
      </c>
      <c r="L15" s="471">
        <f>[6]COCLE!M8</f>
        <v>8198</v>
      </c>
      <c r="M15" s="471">
        <f>[6]COCLE!N8</f>
        <v>6741</v>
      </c>
      <c r="N15" s="471">
        <f>[6]COCLE!O8</f>
        <v>7013</v>
      </c>
      <c r="O15" s="471">
        <f>[6]COCLE!P8</f>
        <v>6750</v>
      </c>
      <c r="P15" s="471">
        <f>[6]COCLE!Q8</f>
        <v>5971</v>
      </c>
      <c r="Q15" s="471">
        <f>[6]COCLE!R8</f>
        <v>5077</v>
      </c>
      <c r="R15" s="471">
        <f>[6]COCLE!S8</f>
        <v>4143</v>
      </c>
      <c r="S15" s="471">
        <f>[6]COCLE!T8</f>
        <v>3369</v>
      </c>
      <c r="T15" s="471">
        <f>[6]COCLE!U8</f>
        <v>2779</v>
      </c>
      <c r="U15" s="460">
        <f>[6]COCLE!V8</f>
        <v>3410</v>
      </c>
      <c r="V15" s="451"/>
      <c r="W15" s="451"/>
      <c r="X15" s="451"/>
      <c r="Y15" s="451"/>
      <c r="Z15" s="451"/>
      <c r="AA15" s="451"/>
      <c r="AB15" s="451"/>
      <c r="AC15" s="451"/>
      <c r="AD15" s="451"/>
      <c r="AE15" s="451"/>
      <c r="AF15" s="451"/>
      <c r="AG15" s="451"/>
      <c r="AH15" s="451"/>
      <c r="AI15" s="451"/>
      <c r="AJ15" s="451"/>
      <c r="AK15" s="451"/>
      <c r="AL15" s="451"/>
      <c r="AM15" s="451"/>
      <c r="AN15" s="451"/>
      <c r="AO15" s="451"/>
      <c r="AP15" s="451"/>
      <c r="AQ15" s="451"/>
      <c r="AR15" s="451"/>
      <c r="AS15" s="451"/>
      <c r="AT15" s="451"/>
      <c r="AU15" s="451"/>
      <c r="AV15" s="451"/>
      <c r="AW15" s="451"/>
      <c r="AX15" s="451"/>
      <c r="AY15" s="451"/>
      <c r="AZ15" s="451"/>
      <c r="BA15" s="451"/>
      <c r="BB15" s="451"/>
      <c r="BC15" s="451"/>
      <c r="BD15" s="451"/>
      <c r="BE15" s="451"/>
      <c r="BF15" s="451"/>
      <c r="BG15" s="451"/>
      <c r="BH15" s="451"/>
    </row>
    <row r="16" spans="1:60" s="453" customFormat="1" ht="15.75" x14ac:dyDescent="0.25">
      <c r="A16" s="474" t="s">
        <v>258</v>
      </c>
      <c r="B16" s="478"/>
      <c r="C16" s="468">
        <f t="shared" si="0"/>
        <v>302609</v>
      </c>
      <c r="D16" s="467">
        <f t="shared" ref="D16:U16" si="4">+D17+D18</f>
        <v>6355</v>
      </c>
      <c r="E16" s="468">
        <f t="shared" si="4"/>
        <v>24546</v>
      </c>
      <c r="F16" s="468">
        <f t="shared" si="4"/>
        <v>30254</v>
      </c>
      <c r="G16" s="468">
        <f t="shared" si="4"/>
        <v>29304</v>
      </c>
      <c r="H16" s="468">
        <f t="shared" si="4"/>
        <v>27520</v>
      </c>
      <c r="I16" s="468">
        <f t="shared" si="4"/>
        <v>25715</v>
      </c>
      <c r="J16" s="468">
        <f t="shared" si="4"/>
        <v>22406</v>
      </c>
      <c r="K16" s="468">
        <f t="shared" si="4"/>
        <v>21329</v>
      </c>
      <c r="L16" s="468">
        <f t="shared" si="4"/>
        <v>19701</v>
      </c>
      <c r="M16" s="468">
        <f t="shared" si="4"/>
        <v>17938</v>
      </c>
      <c r="N16" s="468">
        <f t="shared" si="4"/>
        <v>17117</v>
      </c>
      <c r="O16" s="468">
        <f t="shared" si="4"/>
        <v>15445</v>
      </c>
      <c r="P16" s="468">
        <f t="shared" si="4"/>
        <v>13178</v>
      </c>
      <c r="Q16" s="468">
        <f t="shared" si="4"/>
        <v>10309</v>
      </c>
      <c r="R16" s="468">
        <f t="shared" si="4"/>
        <v>7677</v>
      </c>
      <c r="S16" s="468">
        <f t="shared" si="4"/>
        <v>5593</v>
      </c>
      <c r="T16" s="468">
        <f t="shared" si="4"/>
        <v>3632</v>
      </c>
      <c r="U16" s="466">
        <f t="shared" si="4"/>
        <v>4590</v>
      </c>
      <c r="V16" s="451"/>
      <c r="W16" s="451"/>
      <c r="X16" s="451"/>
      <c r="Y16" s="451"/>
      <c r="Z16" s="451"/>
      <c r="AA16" s="451"/>
      <c r="AB16" s="451"/>
      <c r="AC16" s="451"/>
      <c r="AD16" s="451"/>
      <c r="AE16" s="451"/>
      <c r="AF16" s="451"/>
      <c r="AG16" s="451"/>
      <c r="AH16" s="451"/>
      <c r="AI16" s="451"/>
      <c r="AJ16" s="451"/>
      <c r="AK16" s="451"/>
      <c r="AL16" s="451"/>
      <c r="AM16" s="451"/>
      <c r="AN16" s="451"/>
      <c r="AO16" s="451"/>
      <c r="AP16" s="451"/>
      <c r="AQ16" s="451"/>
      <c r="AR16" s="451"/>
      <c r="AS16" s="451"/>
      <c r="AT16" s="451"/>
      <c r="AU16" s="451"/>
      <c r="AV16" s="451"/>
      <c r="AW16" s="451"/>
      <c r="AX16" s="451"/>
      <c r="AY16" s="451"/>
      <c r="AZ16" s="451"/>
      <c r="BA16" s="451"/>
      <c r="BB16" s="451"/>
      <c r="BC16" s="451"/>
      <c r="BD16" s="451"/>
      <c r="BE16" s="451"/>
      <c r="BF16" s="451"/>
      <c r="BG16" s="451"/>
      <c r="BH16" s="451"/>
    </row>
    <row r="17" spans="1:60" s="453" customFormat="1" ht="15.75" x14ac:dyDescent="0.25">
      <c r="A17" s="477"/>
      <c r="B17" s="470" t="s">
        <v>508</v>
      </c>
      <c r="C17" s="471">
        <f t="shared" si="0"/>
        <v>153233</v>
      </c>
      <c r="D17" s="472">
        <f>[6]COLON!E8</f>
        <v>3218</v>
      </c>
      <c r="E17" s="471">
        <f>[6]COLON!F8</f>
        <v>12598</v>
      </c>
      <c r="F17" s="471">
        <f>[6]COLON!G8</f>
        <v>15491</v>
      </c>
      <c r="G17" s="472">
        <f>[6]COLON!H8</f>
        <v>15017</v>
      </c>
      <c r="H17" s="471">
        <f>[6]COLON!I8</f>
        <v>14094</v>
      </c>
      <c r="I17" s="471">
        <f>[6]COLON!J8</f>
        <v>13164</v>
      </c>
      <c r="J17" s="471">
        <f>[6]COLON!K8</f>
        <v>11243</v>
      </c>
      <c r="K17" s="472">
        <f>[6]COLON!L8</f>
        <v>10774</v>
      </c>
      <c r="L17" s="471">
        <f>[6]COLON!M8</f>
        <v>10029</v>
      </c>
      <c r="M17" s="471">
        <f>[6]COLON!N8</f>
        <v>9010</v>
      </c>
      <c r="N17" s="471">
        <f>[6]COLON!O8</f>
        <v>8629</v>
      </c>
      <c r="O17" s="471">
        <f>[6]COLON!P8</f>
        <v>7803</v>
      </c>
      <c r="P17" s="471">
        <f>[6]COLON!Q8</f>
        <v>6602</v>
      </c>
      <c r="Q17" s="471">
        <f>[6]COLON!R8</f>
        <v>5094</v>
      </c>
      <c r="R17" s="471">
        <f>[6]COLON!S8</f>
        <v>3802</v>
      </c>
      <c r="S17" s="471">
        <f>[6]COLON!T8</f>
        <v>2674</v>
      </c>
      <c r="T17" s="471">
        <f>[6]COLON!U8</f>
        <v>1775</v>
      </c>
      <c r="U17" s="460">
        <f>[6]COLON!V8</f>
        <v>2216</v>
      </c>
      <c r="V17" s="451"/>
      <c r="W17" s="451"/>
      <c r="X17" s="451"/>
      <c r="Y17" s="451"/>
      <c r="Z17" s="451"/>
      <c r="AA17" s="451"/>
      <c r="AB17" s="451"/>
      <c r="AC17" s="451"/>
      <c r="AD17" s="451"/>
      <c r="AE17" s="451"/>
      <c r="AF17" s="451"/>
      <c r="AG17" s="451"/>
      <c r="AH17" s="451"/>
      <c r="AI17" s="451"/>
      <c r="AJ17" s="451"/>
      <c r="AK17" s="451"/>
      <c r="AL17" s="451"/>
      <c r="AM17" s="451"/>
      <c r="AN17" s="451"/>
      <c r="AO17" s="451"/>
      <c r="AP17" s="451"/>
      <c r="AQ17" s="451"/>
      <c r="AR17" s="451"/>
      <c r="AS17" s="451"/>
      <c r="AT17" s="451"/>
      <c r="AU17" s="451"/>
      <c r="AV17" s="451"/>
      <c r="AW17" s="451"/>
      <c r="AX17" s="451"/>
      <c r="AY17" s="451"/>
      <c r="AZ17" s="451"/>
      <c r="BA17" s="451"/>
      <c r="BB17" s="451"/>
      <c r="BC17" s="451"/>
      <c r="BD17" s="451"/>
      <c r="BE17" s="451"/>
      <c r="BF17" s="451"/>
      <c r="BG17" s="451"/>
      <c r="BH17" s="451"/>
    </row>
    <row r="18" spans="1:60" s="453" customFormat="1" ht="15.75" x14ac:dyDescent="0.25">
      <c r="A18" s="477"/>
      <c r="B18" s="470" t="s">
        <v>509</v>
      </c>
      <c r="C18" s="471">
        <f t="shared" si="0"/>
        <v>149376</v>
      </c>
      <c r="D18" s="471">
        <f>[6]COLON!E9</f>
        <v>3137</v>
      </c>
      <c r="E18" s="471">
        <f>[6]COLON!F9</f>
        <v>11948</v>
      </c>
      <c r="F18" s="471">
        <f>[6]COLON!G9</f>
        <v>14763</v>
      </c>
      <c r="G18" s="471">
        <f>[6]COLON!H9</f>
        <v>14287</v>
      </c>
      <c r="H18" s="471">
        <f>[6]COLON!I9</f>
        <v>13426</v>
      </c>
      <c r="I18" s="471">
        <f>[6]COLON!J9</f>
        <v>12551</v>
      </c>
      <c r="J18" s="471">
        <f>[6]COLON!K9</f>
        <v>11163</v>
      </c>
      <c r="K18" s="471">
        <f>[6]COLON!L9</f>
        <v>10555</v>
      </c>
      <c r="L18" s="471">
        <f>[6]COLON!M9</f>
        <v>9672</v>
      </c>
      <c r="M18" s="471">
        <f>[6]COLON!N9</f>
        <v>8928</v>
      </c>
      <c r="N18" s="471">
        <f>[6]COLON!O9</f>
        <v>8488</v>
      </c>
      <c r="O18" s="471">
        <f>[6]COLON!P9</f>
        <v>7642</v>
      </c>
      <c r="P18" s="471">
        <f>[6]COLON!Q9</f>
        <v>6576</v>
      </c>
      <c r="Q18" s="471">
        <f>[6]COLON!R9</f>
        <v>5215</v>
      </c>
      <c r="R18" s="471">
        <f>[6]COLON!S9</f>
        <v>3875</v>
      </c>
      <c r="S18" s="471">
        <f>[6]COLON!T9</f>
        <v>2919</v>
      </c>
      <c r="T18" s="471">
        <f>[6]COLON!U9</f>
        <v>1857</v>
      </c>
      <c r="U18" s="460">
        <f>[6]COLON!V9</f>
        <v>2374</v>
      </c>
      <c r="V18" s="451"/>
      <c r="W18" s="451"/>
      <c r="X18" s="451"/>
      <c r="Y18" s="451"/>
      <c r="Z18" s="451"/>
      <c r="AA18" s="451"/>
      <c r="AB18" s="451"/>
      <c r="AC18" s="451"/>
      <c r="AD18" s="451"/>
      <c r="AE18" s="451"/>
      <c r="AF18" s="451"/>
      <c r="AG18" s="451"/>
      <c r="AH18" s="451"/>
      <c r="AI18" s="451"/>
      <c r="AJ18" s="451"/>
      <c r="AK18" s="451"/>
      <c r="AL18" s="451"/>
      <c r="AM18" s="451"/>
      <c r="AN18" s="451"/>
      <c r="AO18" s="451"/>
      <c r="AP18" s="451"/>
      <c r="AQ18" s="451"/>
      <c r="AR18" s="451"/>
      <c r="AS18" s="451"/>
      <c r="AT18" s="451"/>
      <c r="AU18" s="451"/>
      <c r="AV18" s="451"/>
      <c r="AW18" s="451"/>
      <c r="AX18" s="451"/>
      <c r="AY18" s="451"/>
      <c r="AZ18" s="451"/>
      <c r="BA18" s="451"/>
      <c r="BB18" s="451"/>
      <c r="BC18" s="451"/>
      <c r="BD18" s="451"/>
      <c r="BE18" s="451"/>
      <c r="BF18" s="451"/>
      <c r="BG18" s="451"/>
      <c r="BH18" s="451"/>
    </row>
    <row r="19" spans="1:60" s="453" customFormat="1" ht="15.75" x14ac:dyDescent="0.25">
      <c r="A19" s="474" t="s">
        <v>259</v>
      </c>
      <c r="B19" s="478"/>
      <c r="C19" s="468">
        <f t="shared" si="0"/>
        <v>466957</v>
      </c>
      <c r="D19" s="476">
        <f t="shared" ref="D19:U19" si="5">+D20+D21</f>
        <v>8859</v>
      </c>
      <c r="E19" s="468">
        <f t="shared" si="5"/>
        <v>34311</v>
      </c>
      <c r="F19" s="468">
        <f t="shared" si="5"/>
        <v>43066</v>
      </c>
      <c r="G19" s="468">
        <f t="shared" si="5"/>
        <v>42354</v>
      </c>
      <c r="H19" s="468">
        <f t="shared" si="5"/>
        <v>40641</v>
      </c>
      <c r="I19" s="468">
        <f t="shared" si="5"/>
        <v>37988</v>
      </c>
      <c r="J19" s="468">
        <f t="shared" si="5"/>
        <v>33823</v>
      </c>
      <c r="K19" s="468">
        <f>+K20+K21</f>
        <v>29406</v>
      </c>
      <c r="L19" s="468">
        <f t="shared" si="5"/>
        <v>26668</v>
      </c>
      <c r="M19" s="468">
        <f t="shared" si="5"/>
        <v>24716</v>
      </c>
      <c r="N19" s="468">
        <f t="shared" si="5"/>
        <v>24194</v>
      </c>
      <c r="O19" s="468">
        <f t="shared" si="5"/>
        <v>25267</v>
      </c>
      <c r="P19" s="468">
        <f t="shared" si="5"/>
        <v>23864</v>
      </c>
      <c r="Q19" s="468">
        <f t="shared" si="5"/>
        <v>20532</v>
      </c>
      <c r="R19" s="468">
        <f t="shared" si="5"/>
        <v>16140</v>
      </c>
      <c r="S19" s="468">
        <f t="shared" si="5"/>
        <v>12425</v>
      </c>
      <c r="T19" s="468">
        <f t="shared" si="5"/>
        <v>9042</v>
      </c>
      <c r="U19" s="466">
        <f t="shared" si="5"/>
        <v>13661</v>
      </c>
      <c r="V19" s="451"/>
      <c r="W19" s="451"/>
      <c r="X19" s="451"/>
      <c r="Y19" s="451"/>
      <c r="Z19" s="451"/>
      <c r="AA19" s="451"/>
      <c r="AB19" s="451"/>
      <c r="AC19" s="451"/>
      <c r="AD19" s="451"/>
      <c r="AE19" s="451"/>
      <c r="AF19" s="451"/>
      <c r="AG19" s="451"/>
      <c r="AH19" s="451"/>
      <c r="AI19" s="451"/>
      <c r="AJ19" s="451"/>
      <c r="AK19" s="451"/>
      <c r="AL19" s="451"/>
      <c r="AM19" s="451"/>
      <c r="AN19" s="451"/>
      <c r="AO19" s="451"/>
      <c r="AP19" s="451"/>
      <c r="AQ19" s="451"/>
      <c r="AR19" s="451"/>
      <c r="AS19" s="451"/>
      <c r="AT19" s="451"/>
      <c r="AU19" s="451"/>
      <c r="AV19" s="451"/>
      <c r="AW19" s="451"/>
      <c r="AX19" s="451"/>
      <c r="AY19" s="451"/>
      <c r="AZ19" s="451"/>
      <c r="BA19" s="451"/>
      <c r="BB19" s="451"/>
      <c r="BC19" s="451"/>
      <c r="BD19" s="451"/>
      <c r="BE19" s="451"/>
      <c r="BF19" s="451"/>
      <c r="BG19" s="451"/>
      <c r="BH19" s="451"/>
    </row>
    <row r="20" spans="1:60" s="453" customFormat="1" ht="15.75" x14ac:dyDescent="0.25">
      <c r="A20" s="477"/>
      <c r="B20" s="470" t="s">
        <v>508</v>
      </c>
      <c r="C20" s="471">
        <f t="shared" si="0"/>
        <v>234287</v>
      </c>
      <c r="D20" s="479">
        <f>[6]CHIRIQUI!E9</f>
        <v>4457</v>
      </c>
      <c r="E20" s="471">
        <f>[6]CHIRIQUI!F9</f>
        <v>17609</v>
      </c>
      <c r="F20" s="471">
        <f>[6]CHIRIQUI!G9</f>
        <v>22011</v>
      </c>
      <c r="G20" s="471">
        <f>[6]CHIRIQUI!H9</f>
        <v>21644</v>
      </c>
      <c r="H20" s="471">
        <f>[6]CHIRIQUI!I9</f>
        <v>20761</v>
      </c>
      <c r="I20" s="471">
        <f>[6]CHIRIQUI!J9</f>
        <v>19463</v>
      </c>
      <c r="J20" s="471">
        <f>[6]CHIRIQUI!K9</f>
        <v>17281</v>
      </c>
      <c r="K20" s="471">
        <f>[6]CHIRIQUI!L9</f>
        <v>14944</v>
      </c>
      <c r="L20" s="471">
        <f>[6]CHIRIQUI!M9</f>
        <v>13536</v>
      </c>
      <c r="M20" s="471">
        <f>[6]CHIRIQUI!N9</f>
        <v>12253</v>
      </c>
      <c r="N20" s="471">
        <f>[6]CHIRIQUI!O9</f>
        <v>11735</v>
      </c>
      <c r="O20" s="471">
        <f>[6]CHIRIQUI!P9</f>
        <v>12382</v>
      </c>
      <c r="P20" s="471">
        <f>[6]CHIRIQUI!Q9</f>
        <v>11858</v>
      </c>
      <c r="Q20" s="471">
        <f>[6]CHIRIQUI!R9</f>
        <v>10308</v>
      </c>
      <c r="R20" s="471">
        <f>[6]CHIRIQUI!S9</f>
        <v>8023</v>
      </c>
      <c r="S20" s="471">
        <f>[6]CHIRIQUI!T9</f>
        <v>6055</v>
      </c>
      <c r="T20" s="471">
        <f>[6]CHIRIQUI!U9</f>
        <v>4261</v>
      </c>
      <c r="U20" s="460">
        <f>[6]CHIRIQUI!V9</f>
        <v>5706</v>
      </c>
      <c r="V20" s="451"/>
      <c r="W20" s="451"/>
      <c r="X20" s="451"/>
      <c r="Y20" s="451"/>
      <c r="Z20" s="451"/>
      <c r="AA20" s="451"/>
      <c r="AB20" s="451"/>
      <c r="AC20" s="451"/>
      <c r="AD20" s="451"/>
      <c r="AE20" s="451"/>
      <c r="AF20" s="451"/>
      <c r="AG20" s="451"/>
      <c r="AH20" s="451"/>
      <c r="AI20" s="451"/>
      <c r="AJ20" s="451"/>
      <c r="AK20" s="451"/>
      <c r="AL20" s="451"/>
      <c r="AM20" s="451"/>
      <c r="AN20" s="451"/>
      <c r="AO20" s="451"/>
      <c r="AP20" s="451"/>
      <c r="AQ20" s="451"/>
      <c r="AR20" s="451"/>
      <c r="AS20" s="451"/>
      <c r="AT20" s="451"/>
      <c r="AU20" s="451"/>
      <c r="AV20" s="451"/>
      <c r="AW20" s="451"/>
      <c r="AX20" s="451"/>
      <c r="AY20" s="451"/>
      <c r="AZ20" s="451"/>
      <c r="BA20" s="451"/>
      <c r="BB20" s="451"/>
      <c r="BC20" s="451"/>
      <c r="BD20" s="451"/>
      <c r="BE20" s="451"/>
      <c r="BF20" s="451"/>
      <c r="BG20" s="451"/>
      <c r="BH20" s="451"/>
    </row>
    <row r="21" spans="1:60" s="453" customFormat="1" ht="15.75" x14ac:dyDescent="0.25">
      <c r="A21" s="477"/>
      <c r="B21" s="470" t="s">
        <v>509</v>
      </c>
      <c r="C21" s="471">
        <f t="shared" si="0"/>
        <v>232670</v>
      </c>
      <c r="D21" s="480">
        <f>[6]CHIRIQUI!E10</f>
        <v>4402</v>
      </c>
      <c r="E21" s="471">
        <f>[6]CHIRIQUI!F10</f>
        <v>16702</v>
      </c>
      <c r="F21" s="471">
        <f>[6]CHIRIQUI!G10</f>
        <v>21055</v>
      </c>
      <c r="G21" s="471">
        <f>[6]CHIRIQUI!H10</f>
        <v>20710</v>
      </c>
      <c r="H21" s="471">
        <f>[6]CHIRIQUI!I10</f>
        <v>19880</v>
      </c>
      <c r="I21" s="471">
        <f>[6]CHIRIQUI!J10</f>
        <v>18525</v>
      </c>
      <c r="J21" s="471">
        <f>[6]CHIRIQUI!K10</f>
        <v>16542</v>
      </c>
      <c r="K21" s="471">
        <f>[6]CHIRIQUI!L10</f>
        <v>14462</v>
      </c>
      <c r="L21" s="471">
        <f>[6]CHIRIQUI!M10</f>
        <v>13132</v>
      </c>
      <c r="M21" s="471">
        <f>[6]CHIRIQUI!N10</f>
        <v>12463</v>
      </c>
      <c r="N21" s="471">
        <f>[6]CHIRIQUI!O10</f>
        <v>12459</v>
      </c>
      <c r="O21" s="471">
        <f>[6]CHIRIQUI!P10</f>
        <v>12885</v>
      </c>
      <c r="P21" s="471">
        <f>[6]CHIRIQUI!Q10</f>
        <v>12006</v>
      </c>
      <c r="Q21" s="471">
        <f>[6]CHIRIQUI!R10</f>
        <v>10224</v>
      </c>
      <c r="R21" s="471">
        <f>[6]CHIRIQUI!S10</f>
        <v>8117</v>
      </c>
      <c r="S21" s="471">
        <f>[6]CHIRIQUI!T10</f>
        <v>6370</v>
      </c>
      <c r="T21" s="471">
        <f>[6]CHIRIQUI!U10</f>
        <v>4781</v>
      </c>
      <c r="U21" s="460">
        <f>[6]CHIRIQUI!V10</f>
        <v>7955</v>
      </c>
      <c r="V21" s="451"/>
      <c r="W21" s="451"/>
      <c r="X21" s="451"/>
      <c r="Y21" s="451"/>
      <c r="Z21" s="451"/>
      <c r="AA21" s="451"/>
      <c r="AB21" s="451"/>
      <c r="AC21" s="451"/>
      <c r="AD21" s="451"/>
      <c r="AE21" s="451"/>
      <c r="AF21" s="451"/>
      <c r="AG21" s="451"/>
      <c r="AH21" s="451"/>
      <c r="AI21" s="451"/>
      <c r="AJ21" s="451"/>
      <c r="AK21" s="451"/>
      <c r="AL21" s="451"/>
      <c r="AM21" s="451"/>
      <c r="AN21" s="451"/>
      <c r="AO21" s="451"/>
      <c r="AP21" s="451"/>
      <c r="AQ21" s="451"/>
      <c r="AR21" s="451"/>
      <c r="AS21" s="451"/>
      <c r="AT21" s="451"/>
      <c r="AU21" s="451"/>
      <c r="AV21" s="451"/>
      <c r="AW21" s="451"/>
      <c r="AX21" s="451"/>
      <c r="AY21" s="451"/>
      <c r="AZ21" s="451"/>
      <c r="BA21" s="451"/>
      <c r="BB21" s="451"/>
      <c r="BC21" s="451"/>
      <c r="BD21" s="451"/>
      <c r="BE21" s="451"/>
      <c r="BF21" s="451"/>
      <c r="BG21" s="451"/>
      <c r="BH21" s="451"/>
    </row>
    <row r="22" spans="1:60" s="453" customFormat="1" ht="15.75" x14ac:dyDescent="0.25">
      <c r="A22" s="474" t="s">
        <v>260</v>
      </c>
      <c r="B22" s="478"/>
      <c r="C22" s="468">
        <f t="shared" si="0"/>
        <v>58506</v>
      </c>
      <c r="D22" s="467">
        <f t="shared" ref="D22:U22" si="6">+D23+D24</f>
        <v>1345.4139999999998</v>
      </c>
      <c r="E22" s="468">
        <f t="shared" si="6"/>
        <v>5065.5860000000002</v>
      </c>
      <c r="F22" s="468">
        <f t="shared" si="6"/>
        <v>6038</v>
      </c>
      <c r="G22" s="468">
        <f t="shared" si="6"/>
        <v>5666</v>
      </c>
      <c r="H22" s="468">
        <f t="shared" si="6"/>
        <v>5798</v>
      </c>
      <c r="I22" s="468">
        <f t="shared" si="6"/>
        <v>5869</v>
      </c>
      <c r="J22" s="468">
        <f t="shared" si="6"/>
        <v>5561</v>
      </c>
      <c r="K22" s="468">
        <f t="shared" si="6"/>
        <v>4625</v>
      </c>
      <c r="L22" s="468">
        <f t="shared" si="6"/>
        <v>3088</v>
      </c>
      <c r="M22" s="468">
        <f t="shared" si="6"/>
        <v>2482</v>
      </c>
      <c r="N22" s="468">
        <f t="shared" si="6"/>
        <v>2394</v>
      </c>
      <c r="O22" s="468">
        <f t="shared" si="6"/>
        <v>2193</v>
      </c>
      <c r="P22" s="468">
        <f t="shared" si="6"/>
        <v>2006</v>
      </c>
      <c r="Q22" s="468">
        <f t="shared" si="6"/>
        <v>1718</v>
      </c>
      <c r="R22" s="468">
        <f t="shared" si="6"/>
        <v>1483</v>
      </c>
      <c r="S22" s="468">
        <f t="shared" si="6"/>
        <v>1178</v>
      </c>
      <c r="T22" s="468">
        <f t="shared" si="6"/>
        <v>861</v>
      </c>
      <c r="U22" s="466">
        <f t="shared" si="6"/>
        <v>1135</v>
      </c>
      <c r="V22" s="451"/>
      <c r="W22" s="451"/>
      <c r="X22" s="451"/>
      <c r="Y22" s="451"/>
      <c r="Z22" s="451"/>
      <c r="AA22" s="451"/>
      <c r="AB22" s="451"/>
      <c r="AC22" s="451"/>
      <c r="AD22" s="451"/>
      <c r="AE22" s="451"/>
      <c r="AF22" s="451"/>
      <c r="AG22" s="451"/>
      <c r="AH22" s="451"/>
      <c r="AI22" s="451"/>
      <c r="AJ22" s="451"/>
      <c r="AK22" s="451"/>
      <c r="AL22" s="451"/>
      <c r="AM22" s="451"/>
      <c r="AN22" s="451"/>
      <c r="AO22" s="451"/>
      <c r="AP22" s="451"/>
      <c r="AQ22" s="451"/>
      <c r="AR22" s="451"/>
      <c r="AS22" s="451"/>
      <c r="AT22" s="451"/>
      <c r="AU22" s="451"/>
      <c r="AV22" s="451"/>
      <c r="AW22" s="451"/>
      <c r="AX22" s="451"/>
      <c r="AY22" s="451"/>
      <c r="AZ22" s="451"/>
      <c r="BA22" s="451"/>
      <c r="BB22" s="451"/>
      <c r="BC22" s="451"/>
      <c r="BD22" s="451"/>
      <c r="BE22" s="451"/>
      <c r="BF22" s="451"/>
      <c r="BG22" s="451"/>
      <c r="BH22" s="451"/>
    </row>
    <row r="23" spans="1:60" s="453" customFormat="1" ht="15.75" x14ac:dyDescent="0.25">
      <c r="A23" s="469"/>
      <c r="B23" s="470" t="s">
        <v>508</v>
      </c>
      <c r="C23" s="471">
        <f t="shared" si="0"/>
        <v>31351</v>
      </c>
      <c r="D23" s="481">
        <f>[6]DARIEN!E11</f>
        <v>720.72299999999984</v>
      </c>
      <c r="E23" s="481">
        <f>[6]DARIEN!F11</f>
        <v>2556.277</v>
      </c>
      <c r="F23" s="481">
        <f>[6]DARIEN!G11</f>
        <v>3083</v>
      </c>
      <c r="G23" s="475">
        <f>[6]DARIEN!H11</f>
        <v>2888</v>
      </c>
      <c r="H23" s="475">
        <f>[6]DARIEN!I11</f>
        <v>2950</v>
      </c>
      <c r="I23" s="475">
        <f>[6]DARIEN!J11</f>
        <v>3008</v>
      </c>
      <c r="J23" s="475">
        <f>[6]DARIEN!K11</f>
        <v>2875</v>
      </c>
      <c r="K23" s="475">
        <f>[6]DARIEN!L11</f>
        <v>2430</v>
      </c>
      <c r="L23" s="475">
        <f>[6]DARIEN!M11</f>
        <v>1772</v>
      </c>
      <c r="M23" s="475">
        <f>[6]DARIEN!N11</f>
        <v>1476</v>
      </c>
      <c r="N23" s="475">
        <f>[6]DARIEN!O11</f>
        <v>1384</v>
      </c>
      <c r="O23" s="475">
        <f>[6]DARIEN!P11</f>
        <v>1275</v>
      </c>
      <c r="P23" s="475">
        <f>[6]DARIEN!Q11</f>
        <v>1162</v>
      </c>
      <c r="Q23" s="475">
        <f>[6]DARIEN!R11</f>
        <v>1008</v>
      </c>
      <c r="R23" s="475">
        <f>[6]DARIEN!S11</f>
        <v>867</v>
      </c>
      <c r="S23" s="475">
        <f>[6]DARIEN!T11</f>
        <v>683</v>
      </c>
      <c r="T23" s="475">
        <f>[6]DARIEN!U11</f>
        <v>516</v>
      </c>
      <c r="U23" s="482">
        <f>[6]DARIEN!V11</f>
        <v>697</v>
      </c>
      <c r="V23" s="451"/>
      <c r="W23" s="451"/>
      <c r="X23" s="451"/>
      <c r="Y23" s="451"/>
      <c r="Z23" s="451"/>
      <c r="AA23" s="451"/>
      <c r="AB23" s="451"/>
      <c r="AC23" s="451"/>
      <c r="AD23" s="451"/>
      <c r="AE23" s="451"/>
      <c r="AF23" s="451"/>
      <c r="AG23" s="451"/>
      <c r="AH23" s="451"/>
      <c r="AI23" s="451"/>
      <c r="AJ23" s="451"/>
      <c r="AK23" s="451"/>
      <c r="AL23" s="451"/>
      <c r="AM23" s="451"/>
      <c r="AN23" s="451"/>
      <c r="AO23" s="451"/>
      <c r="AP23" s="451"/>
      <c r="AQ23" s="451"/>
      <c r="AR23" s="451"/>
      <c r="AS23" s="451"/>
      <c r="AT23" s="451"/>
      <c r="AU23" s="451"/>
      <c r="AV23" s="451"/>
      <c r="AW23" s="451"/>
      <c r="AX23" s="451"/>
      <c r="AY23" s="451"/>
      <c r="AZ23" s="451"/>
      <c r="BA23" s="451"/>
      <c r="BB23" s="451"/>
      <c r="BC23" s="451"/>
      <c r="BD23" s="451"/>
      <c r="BE23" s="451"/>
      <c r="BF23" s="451"/>
      <c r="BG23" s="451"/>
      <c r="BH23" s="451"/>
    </row>
    <row r="24" spans="1:60" s="453" customFormat="1" ht="15.75" x14ac:dyDescent="0.25">
      <c r="A24" s="469"/>
      <c r="B24" s="470" t="s">
        <v>509</v>
      </c>
      <c r="C24" s="471">
        <f t="shared" si="0"/>
        <v>27155</v>
      </c>
      <c r="D24" s="481">
        <f>[6]DARIEN!E12</f>
        <v>624.69099999999992</v>
      </c>
      <c r="E24" s="481">
        <f>[6]DARIEN!F12</f>
        <v>2509.3090000000002</v>
      </c>
      <c r="F24" s="481">
        <f>[6]DARIEN!G12</f>
        <v>2955</v>
      </c>
      <c r="G24" s="475">
        <f>[6]DARIEN!H12</f>
        <v>2778</v>
      </c>
      <c r="H24" s="475">
        <f>[6]DARIEN!I12</f>
        <v>2848</v>
      </c>
      <c r="I24" s="475">
        <f>[6]DARIEN!J12</f>
        <v>2861</v>
      </c>
      <c r="J24" s="475">
        <f>[6]DARIEN!K12</f>
        <v>2686</v>
      </c>
      <c r="K24" s="475">
        <f>[6]DARIEN!L12</f>
        <v>2195</v>
      </c>
      <c r="L24" s="475">
        <f>[6]DARIEN!M12</f>
        <v>1316</v>
      </c>
      <c r="M24" s="475">
        <f>[6]DARIEN!N12</f>
        <v>1006</v>
      </c>
      <c r="N24" s="475">
        <f>[6]DARIEN!O12</f>
        <v>1010</v>
      </c>
      <c r="O24" s="475">
        <f>[6]DARIEN!P12</f>
        <v>918</v>
      </c>
      <c r="P24" s="475">
        <f>[6]DARIEN!Q12</f>
        <v>844</v>
      </c>
      <c r="Q24" s="475">
        <f>[6]DARIEN!R12</f>
        <v>710</v>
      </c>
      <c r="R24" s="475">
        <f>[6]DARIEN!S12</f>
        <v>616</v>
      </c>
      <c r="S24" s="475">
        <f>[6]DARIEN!T12</f>
        <v>495</v>
      </c>
      <c r="T24" s="475">
        <f>[6]DARIEN!U12</f>
        <v>345</v>
      </c>
      <c r="U24" s="482">
        <f>[6]DARIEN!V12</f>
        <v>438</v>
      </c>
      <c r="V24" s="451"/>
      <c r="W24" s="451"/>
      <c r="X24" s="451"/>
      <c r="Y24" s="451"/>
      <c r="Z24" s="451"/>
      <c r="AA24" s="451"/>
      <c r="AB24" s="451"/>
      <c r="AC24" s="451"/>
      <c r="AD24" s="451"/>
      <c r="AE24" s="451"/>
      <c r="AF24" s="451"/>
      <c r="AG24" s="451"/>
      <c r="AH24" s="451"/>
      <c r="AI24" s="451"/>
      <c r="AJ24" s="451"/>
      <c r="AK24" s="451"/>
      <c r="AL24" s="451"/>
      <c r="AM24" s="451"/>
      <c r="AN24" s="451"/>
      <c r="AO24" s="451"/>
      <c r="AP24" s="451"/>
      <c r="AQ24" s="451"/>
      <c r="AR24" s="451"/>
      <c r="AS24" s="451"/>
      <c r="AT24" s="451"/>
      <c r="AU24" s="451"/>
      <c r="AV24" s="451"/>
      <c r="AW24" s="451"/>
      <c r="AX24" s="451"/>
      <c r="AY24" s="451"/>
      <c r="AZ24" s="451"/>
      <c r="BA24" s="451"/>
      <c r="BB24" s="451"/>
      <c r="BC24" s="451"/>
      <c r="BD24" s="451"/>
      <c r="BE24" s="451"/>
      <c r="BF24" s="451"/>
      <c r="BG24" s="451"/>
      <c r="BH24" s="451"/>
    </row>
    <row r="25" spans="1:60" s="453" customFormat="1" ht="15.75" x14ac:dyDescent="0.25">
      <c r="A25" s="474" t="s">
        <v>261</v>
      </c>
      <c r="B25" s="478"/>
      <c r="C25" s="468">
        <f t="shared" si="0"/>
        <v>119274</v>
      </c>
      <c r="D25" s="467">
        <f t="shared" ref="D25:U25" si="7">+D26+D27</f>
        <v>1432</v>
      </c>
      <c r="E25" s="468">
        <f t="shared" si="7"/>
        <v>5974</v>
      </c>
      <c r="F25" s="468">
        <f t="shared" si="7"/>
        <v>7830</v>
      </c>
      <c r="G25" s="468">
        <f t="shared" si="7"/>
        <v>8434</v>
      </c>
      <c r="H25" s="468">
        <f t="shared" si="7"/>
        <v>9467</v>
      </c>
      <c r="I25" s="468">
        <f t="shared" si="7"/>
        <v>9661</v>
      </c>
      <c r="J25" s="468">
        <f t="shared" si="7"/>
        <v>9140</v>
      </c>
      <c r="K25" s="468">
        <f t="shared" si="7"/>
        <v>8780</v>
      </c>
      <c r="L25" s="468">
        <f t="shared" si="7"/>
        <v>8239</v>
      </c>
      <c r="M25" s="468">
        <f t="shared" si="7"/>
        <v>6867</v>
      </c>
      <c r="N25" s="468">
        <f t="shared" si="7"/>
        <v>6789</v>
      </c>
      <c r="O25" s="468">
        <f t="shared" si="7"/>
        <v>7119</v>
      </c>
      <c r="P25" s="468">
        <f t="shared" si="7"/>
        <v>6622</v>
      </c>
      <c r="Q25" s="468">
        <f t="shared" si="7"/>
        <v>6156</v>
      </c>
      <c r="R25" s="468">
        <f t="shared" si="7"/>
        <v>5133</v>
      </c>
      <c r="S25" s="468">
        <f t="shared" si="7"/>
        <v>4139</v>
      </c>
      <c r="T25" s="468">
        <f t="shared" si="7"/>
        <v>3291</v>
      </c>
      <c r="U25" s="466">
        <f t="shared" si="7"/>
        <v>4201</v>
      </c>
      <c r="V25" s="451"/>
      <c r="W25" s="451"/>
      <c r="X25" s="451"/>
      <c r="Y25" s="451"/>
      <c r="Z25" s="451"/>
      <c r="AA25" s="451"/>
      <c r="AB25" s="451"/>
      <c r="AC25" s="451"/>
      <c r="AD25" s="451"/>
      <c r="AE25" s="451"/>
      <c r="AF25" s="451"/>
      <c r="AG25" s="451"/>
      <c r="AH25" s="451"/>
      <c r="AI25" s="451"/>
      <c r="AJ25" s="451"/>
      <c r="AK25" s="451"/>
      <c r="AL25" s="451"/>
      <c r="AM25" s="451"/>
      <c r="AN25" s="451"/>
      <c r="AO25" s="451"/>
      <c r="AP25" s="451"/>
      <c r="AQ25" s="451"/>
      <c r="AR25" s="451"/>
      <c r="AS25" s="451"/>
      <c r="AT25" s="451"/>
      <c r="AU25" s="451"/>
      <c r="AV25" s="451"/>
      <c r="AW25" s="451"/>
      <c r="AX25" s="451"/>
      <c r="AY25" s="451"/>
      <c r="AZ25" s="451"/>
      <c r="BA25" s="451"/>
      <c r="BB25" s="451"/>
      <c r="BC25" s="451"/>
      <c r="BD25" s="451"/>
      <c r="BE25" s="451"/>
      <c r="BF25" s="451"/>
      <c r="BG25" s="451"/>
      <c r="BH25" s="451"/>
    </row>
    <row r="26" spans="1:60" s="453" customFormat="1" ht="15.75" x14ac:dyDescent="0.25">
      <c r="A26" s="477"/>
      <c r="B26" s="470" t="s">
        <v>508</v>
      </c>
      <c r="C26" s="471">
        <f t="shared" si="0"/>
        <v>60015</v>
      </c>
      <c r="D26" s="471">
        <f>[6]HERRERA!E8</f>
        <v>717</v>
      </c>
      <c r="E26" s="471">
        <f>[6]HERRERA!F8</f>
        <v>3066</v>
      </c>
      <c r="F26" s="471">
        <f>[6]HERRERA!G8</f>
        <v>4000</v>
      </c>
      <c r="G26" s="471">
        <f>[6]HERRERA!H8</f>
        <v>4328</v>
      </c>
      <c r="H26" s="471">
        <f>[6]HERRERA!I8</f>
        <v>4877</v>
      </c>
      <c r="I26" s="471">
        <f>[6]HERRERA!J8</f>
        <v>4961</v>
      </c>
      <c r="J26" s="471">
        <f>[6]HERRERA!K8</f>
        <v>4798</v>
      </c>
      <c r="K26" s="471">
        <f>[6]HERRERA!L8</f>
        <v>4633</v>
      </c>
      <c r="L26" s="471">
        <f>[6]HERRERA!M8</f>
        <v>4292</v>
      </c>
      <c r="M26" s="471">
        <f>[6]HERRERA!N8</f>
        <v>3580</v>
      </c>
      <c r="N26" s="471">
        <f>[6]HERRERA!O8</f>
        <v>3384</v>
      </c>
      <c r="O26" s="471">
        <f>[6]HERRERA!P8</f>
        <v>3505</v>
      </c>
      <c r="P26" s="471">
        <f>[6]HERRERA!Q8</f>
        <v>3231</v>
      </c>
      <c r="Q26" s="471">
        <f>[6]HERRERA!R8</f>
        <v>3017</v>
      </c>
      <c r="R26" s="471">
        <f>[6]HERRERA!S8</f>
        <v>2481</v>
      </c>
      <c r="S26" s="471">
        <f>[6]HERRERA!T8</f>
        <v>1994</v>
      </c>
      <c r="T26" s="471">
        <f>[6]HERRERA!U8</f>
        <v>1503</v>
      </c>
      <c r="U26" s="460">
        <f>[6]HERRERA!V8</f>
        <v>1648</v>
      </c>
      <c r="V26" s="451"/>
      <c r="W26" s="451"/>
      <c r="X26" s="451"/>
      <c r="Y26" s="451"/>
      <c r="Z26" s="451"/>
      <c r="AA26" s="451"/>
      <c r="AB26" s="451"/>
      <c r="AC26" s="451"/>
      <c r="AD26" s="451"/>
      <c r="AE26" s="451"/>
      <c r="AF26" s="451"/>
      <c r="AG26" s="451"/>
      <c r="AH26" s="451"/>
      <c r="AI26" s="451"/>
      <c r="AJ26" s="451"/>
      <c r="AK26" s="451"/>
      <c r="AL26" s="451"/>
      <c r="AM26" s="451"/>
      <c r="AN26" s="451"/>
      <c r="AO26" s="451"/>
      <c r="AP26" s="451"/>
      <c r="AQ26" s="451"/>
      <c r="AR26" s="451"/>
      <c r="AS26" s="451"/>
      <c r="AT26" s="451"/>
      <c r="AU26" s="451"/>
      <c r="AV26" s="451"/>
      <c r="AW26" s="451"/>
      <c r="AX26" s="451"/>
      <c r="AY26" s="451"/>
      <c r="AZ26" s="451"/>
      <c r="BA26" s="451"/>
      <c r="BB26" s="451"/>
      <c r="BC26" s="451"/>
      <c r="BD26" s="451"/>
      <c r="BE26" s="451"/>
      <c r="BF26" s="451"/>
      <c r="BG26" s="451"/>
      <c r="BH26" s="451"/>
    </row>
    <row r="27" spans="1:60" s="453" customFormat="1" ht="15.75" x14ac:dyDescent="0.2">
      <c r="A27" s="483"/>
      <c r="B27" s="470" t="s">
        <v>509</v>
      </c>
      <c r="C27" s="471">
        <f t="shared" si="0"/>
        <v>59259</v>
      </c>
      <c r="D27" s="471">
        <f>[6]HERRERA!E9</f>
        <v>715</v>
      </c>
      <c r="E27" s="471">
        <f>[6]HERRERA!F9</f>
        <v>2908</v>
      </c>
      <c r="F27" s="471">
        <f>[6]HERRERA!G9</f>
        <v>3830</v>
      </c>
      <c r="G27" s="471">
        <f>[6]HERRERA!H9</f>
        <v>4106</v>
      </c>
      <c r="H27" s="471">
        <f>[6]HERRERA!I9</f>
        <v>4590</v>
      </c>
      <c r="I27" s="471">
        <f>[6]HERRERA!J9</f>
        <v>4700</v>
      </c>
      <c r="J27" s="471">
        <f>[6]HERRERA!K9</f>
        <v>4342</v>
      </c>
      <c r="K27" s="471">
        <f>[6]HERRERA!L9</f>
        <v>4147</v>
      </c>
      <c r="L27" s="471">
        <f>[6]HERRERA!M9</f>
        <v>3947</v>
      </c>
      <c r="M27" s="471">
        <f>[6]HERRERA!N9</f>
        <v>3287</v>
      </c>
      <c r="N27" s="471">
        <f>[6]HERRERA!O9</f>
        <v>3405</v>
      </c>
      <c r="O27" s="471">
        <f>[6]HERRERA!P9</f>
        <v>3614</v>
      </c>
      <c r="P27" s="471">
        <f>[6]HERRERA!Q9</f>
        <v>3391</v>
      </c>
      <c r="Q27" s="471">
        <f>[6]HERRERA!R9</f>
        <v>3139</v>
      </c>
      <c r="R27" s="471">
        <f>[6]HERRERA!S9</f>
        <v>2652</v>
      </c>
      <c r="S27" s="471">
        <f>[6]HERRERA!T9</f>
        <v>2145</v>
      </c>
      <c r="T27" s="471">
        <f>[6]HERRERA!U9</f>
        <v>1788</v>
      </c>
      <c r="U27" s="460">
        <f>[6]HERRERA!V9</f>
        <v>2553</v>
      </c>
      <c r="V27" s="451"/>
      <c r="W27" s="451"/>
      <c r="X27" s="451"/>
      <c r="Y27" s="451"/>
      <c r="Z27" s="451"/>
      <c r="AA27" s="451"/>
      <c r="AB27" s="451"/>
      <c r="AC27" s="451"/>
      <c r="AD27" s="451"/>
      <c r="AE27" s="451"/>
      <c r="AF27" s="451"/>
      <c r="AG27" s="451"/>
      <c r="AH27" s="451"/>
      <c r="AI27" s="451"/>
      <c r="AJ27" s="451"/>
      <c r="AK27" s="451"/>
      <c r="AL27" s="451"/>
      <c r="AM27" s="451"/>
      <c r="AN27" s="451"/>
      <c r="AO27" s="451"/>
      <c r="AP27" s="451"/>
      <c r="AQ27" s="451"/>
      <c r="AR27" s="451"/>
      <c r="AS27" s="451"/>
      <c r="AT27" s="451"/>
      <c r="AU27" s="451"/>
      <c r="AV27" s="451"/>
      <c r="AW27" s="451"/>
      <c r="AX27" s="451"/>
      <c r="AY27" s="451"/>
      <c r="AZ27" s="451"/>
      <c r="BA27" s="451"/>
      <c r="BB27" s="451"/>
      <c r="BC27" s="451"/>
      <c r="BD27" s="451"/>
      <c r="BE27" s="451"/>
      <c r="BF27" s="451"/>
      <c r="BG27" s="451"/>
      <c r="BH27" s="451"/>
    </row>
    <row r="28" spans="1:60" s="453" customFormat="1" ht="15.75" x14ac:dyDescent="0.25">
      <c r="A28" s="474" t="s">
        <v>262</v>
      </c>
      <c r="B28" s="478"/>
      <c r="C28" s="468">
        <f t="shared" si="0"/>
        <v>95561</v>
      </c>
      <c r="D28" s="467">
        <f t="shared" ref="D28:U28" si="8">+D29+D30</f>
        <v>1045</v>
      </c>
      <c r="E28" s="468">
        <f t="shared" si="8"/>
        <v>4104</v>
      </c>
      <c r="F28" s="468">
        <f t="shared" si="8"/>
        <v>5516</v>
      </c>
      <c r="G28" s="468">
        <f t="shared" si="8"/>
        <v>5922</v>
      </c>
      <c r="H28" s="468">
        <f t="shared" si="8"/>
        <v>6564</v>
      </c>
      <c r="I28" s="468">
        <f t="shared" si="8"/>
        <v>6921</v>
      </c>
      <c r="J28" s="468">
        <f t="shared" si="8"/>
        <v>6813</v>
      </c>
      <c r="K28" s="468">
        <f t="shared" si="8"/>
        <v>6570</v>
      </c>
      <c r="L28" s="468">
        <f t="shared" si="8"/>
        <v>6555</v>
      </c>
      <c r="M28" s="468">
        <f t="shared" si="8"/>
        <v>5581</v>
      </c>
      <c r="N28" s="468">
        <f t="shared" si="8"/>
        <v>5964</v>
      </c>
      <c r="O28" s="468">
        <f t="shared" si="8"/>
        <v>6405</v>
      </c>
      <c r="P28" s="468">
        <f t="shared" si="8"/>
        <v>5879</v>
      </c>
      <c r="Q28" s="468">
        <f t="shared" si="8"/>
        <v>5393</v>
      </c>
      <c r="R28" s="468">
        <f t="shared" si="8"/>
        <v>4690</v>
      </c>
      <c r="S28" s="468">
        <f t="shared" si="8"/>
        <v>3983</v>
      </c>
      <c r="T28" s="468">
        <f t="shared" si="8"/>
        <v>3153</v>
      </c>
      <c r="U28" s="466">
        <f t="shared" si="8"/>
        <v>4503</v>
      </c>
      <c r="V28" s="451"/>
      <c r="W28" s="451"/>
      <c r="X28" s="451"/>
      <c r="Y28" s="451"/>
      <c r="Z28" s="451"/>
      <c r="AA28" s="451"/>
      <c r="AB28" s="451"/>
      <c r="AC28" s="451"/>
      <c r="AD28" s="451"/>
      <c r="AE28" s="451"/>
      <c r="AF28" s="451"/>
      <c r="AG28" s="451"/>
      <c r="AH28" s="451"/>
      <c r="AI28" s="451"/>
      <c r="AJ28" s="451"/>
      <c r="AK28" s="451"/>
      <c r="AL28" s="451"/>
      <c r="AM28" s="451"/>
      <c r="AN28" s="451"/>
      <c r="AO28" s="451"/>
      <c r="AP28" s="451"/>
      <c r="AQ28" s="451"/>
      <c r="AR28" s="451"/>
      <c r="AS28" s="451"/>
      <c r="AT28" s="451"/>
      <c r="AU28" s="451"/>
      <c r="AV28" s="451"/>
      <c r="AW28" s="451"/>
      <c r="AX28" s="451"/>
      <c r="AY28" s="451"/>
      <c r="AZ28" s="451"/>
      <c r="BA28" s="451"/>
      <c r="BB28" s="451"/>
      <c r="BC28" s="451"/>
      <c r="BD28" s="451"/>
      <c r="BE28" s="451"/>
      <c r="BF28" s="451"/>
      <c r="BG28" s="451"/>
      <c r="BH28" s="451"/>
    </row>
    <row r="29" spans="1:60" s="453" customFormat="1" ht="15.75" x14ac:dyDescent="0.25">
      <c r="A29" s="477"/>
      <c r="B29" s="470" t="s">
        <v>508</v>
      </c>
      <c r="C29" s="471">
        <f t="shared" si="0"/>
        <v>47850</v>
      </c>
      <c r="D29" s="471">
        <f>[6]LOSSANTOS!E7</f>
        <v>523</v>
      </c>
      <c r="E29" s="471">
        <f>[6]LOSSANTOS!F7</f>
        <v>2112</v>
      </c>
      <c r="F29" s="471">
        <f>[6]LOSSANTOS!G7</f>
        <v>2825</v>
      </c>
      <c r="G29" s="471">
        <f>[6]LOSSANTOS!H7</f>
        <v>3034</v>
      </c>
      <c r="H29" s="471">
        <f>[6]LOSSANTOS!I7</f>
        <v>3357</v>
      </c>
      <c r="I29" s="471">
        <f>[6]LOSSANTOS!J7</f>
        <v>3580</v>
      </c>
      <c r="J29" s="471">
        <f>[6]LOSSANTOS!K7</f>
        <v>3501</v>
      </c>
      <c r="K29" s="471">
        <f>[6]LOSSANTOS!L7</f>
        <v>3316</v>
      </c>
      <c r="L29" s="471">
        <f>[6]LOSSANTOS!M7</f>
        <v>3332</v>
      </c>
      <c r="M29" s="471">
        <f>[6]LOSSANTOS!N7</f>
        <v>2854</v>
      </c>
      <c r="N29" s="471">
        <f>[6]LOSSANTOS!O7</f>
        <v>3108</v>
      </c>
      <c r="O29" s="471">
        <f>[6]LOSSANTOS!P7</f>
        <v>3226</v>
      </c>
      <c r="P29" s="471">
        <f>[6]LOSSANTOS!Q7</f>
        <v>2947</v>
      </c>
      <c r="Q29" s="471">
        <f>[6]LOSSANTOS!R7</f>
        <v>2711</v>
      </c>
      <c r="R29" s="471">
        <f>[6]LOSSANTOS!S7</f>
        <v>2282</v>
      </c>
      <c r="S29" s="471">
        <f>[6]LOSSANTOS!T7</f>
        <v>1958</v>
      </c>
      <c r="T29" s="471">
        <f>[6]LOSSANTOS!U7</f>
        <v>1457</v>
      </c>
      <c r="U29" s="460">
        <f>[6]LOSSANTOS!V7</f>
        <v>1727</v>
      </c>
      <c r="V29" s="451"/>
      <c r="W29" s="451"/>
      <c r="X29" s="451"/>
      <c r="Y29" s="451"/>
      <c r="Z29" s="451"/>
      <c r="AA29" s="451"/>
      <c r="AB29" s="451"/>
      <c r="AC29" s="451"/>
      <c r="AD29" s="451"/>
      <c r="AE29" s="451"/>
      <c r="AF29" s="451"/>
      <c r="AG29" s="451"/>
      <c r="AH29" s="451"/>
      <c r="AI29" s="451"/>
      <c r="AJ29" s="451"/>
      <c r="AK29" s="451"/>
      <c r="AL29" s="451"/>
      <c r="AM29" s="451"/>
      <c r="AN29" s="451"/>
      <c r="AO29" s="451"/>
      <c r="AP29" s="451"/>
      <c r="AQ29" s="451"/>
      <c r="AR29" s="451"/>
      <c r="AS29" s="451"/>
      <c r="AT29" s="451"/>
      <c r="AU29" s="451"/>
      <c r="AV29" s="451"/>
      <c r="AW29" s="451"/>
      <c r="AX29" s="451"/>
      <c r="AY29" s="451"/>
      <c r="AZ29" s="451"/>
      <c r="BA29" s="451"/>
      <c r="BB29" s="451"/>
      <c r="BC29" s="451"/>
      <c r="BD29" s="451"/>
      <c r="BE29" s="451"/>
      <c r="BF29" s="451"/>
      <c r="BG29" s="451"/>
      <c r="BH29" s="451"/>
    </row>
    <row r="30" spans="1:60" s="453" customFormat="1" ht="15.75" x14ac:dyDescent="0.25">
      <c r="A30" s="477"/>
      <c r="B30" s="470" t="s">
        <v>509</v>
      </c>
      <c r="C30" s="471">
        <f t="shared" si="0"/>
        <v>47711</v>
      </c>
      <c r="D30" s="471">
        <f>[6]LOSSANTOS!E8</f>
        <v>522</v>
      </c>
      <c r="E30" s="471">
        <f>[6]LOSSANTOS!F8</f>
        <v>1992</v>
      </c>
      <c r="F30" s="471">
        <f>[6]LOSSANTOS!G8</f>
        <v>2691</v>
      </c>
      <c r="G30" s="471">
        <f>[6]LOSSANTOS!H8</f>
        <v>2888</v>
      </c>
      <c r="H30" s="471">
        <f>[6]LOSSANTOS!I8</f>
        <v>3207</v>
      </c>
      <c r="I30" s="471">
        <f>[6]LOSSANTOS!J8</f>
        <v>3341</v>
      </c>
      <c r="J30" s="471">
        <f>[6]LOSSANTOS!K8</f>
        <v>3312</v>
      </c>
      <c r="K30" s="471">
        <f>[6]LOSSANTOS!L8</f>
        <v>3254</v>
      </c>
      <c r="L30" s="471">
        <f>[6]LOSSANTOS!M8</f>
        <v>3223</v>
      </c>
      <c r="M30" s="471">
        <f>[6]LOSSANTOS!N8</f>
        <v>2727</v>
      </c>
      <c r="N30" s="471">
        <f>[6]LOSSANTOS!O8</f>
        <v>2856</v>
      </c>
      <c r="O30" s="471">
        <f>[6]LOSSANTOS!P8</f>
        <v>3179</v>
      </c>
      <c r="P30" s="471">
        <f>[6]LOSSANTOS!Q8</f>
        <v>2932</v>
      </c>
      <c r="Q30" s="471">
        <f>[6]LOSSANTOS!R8</f>
        <v>2682</v>
      </c>
      <c r="R30" s="471">
        <f>[6]LOSSANTOS!S8</f>
        <v>2408</v>
      </c>
      <c r="S30" s="471">
        <f>[6]LOSSANTOS!T8</f>
        <v>2025</v>
      </c>
      <c r="T30" s="471">
        <f>[6]LOSSANTOS!U8</f>
        <v>1696</v>
      </c>
      <c r="U30" s="460">
        <f>[6]LOSSANTOS!V8</f>
        <v>2776</v>
      </c>
      <c r="V30" s="451"/>
      <c r="W30" s="451"/>
      <c r="X30" s="451"/>
      <c r="Y30" s="451"/>
      <c r="Z30" s="451"/>
      <c r="AA30" s="451"/>
      <c r="AB30" s="451"/>
      <c r="AC30" s="451"/>
      <c r="AD30" s="451"/>
      <c r="AE30" s="451"/>
      <c r="AF30" s="451"/>
      <c r="AG30" s="451"/>
      <c r="AH30" s="451"/>
      <c r="AI30" s="451"/>
      <c r="AJ30" s="451"/>
      <c r="AK30" s="451"/>
      <c r="AL30" s="451"/>
      <c r="AM30" s="451"/>
      <c r="AN30" s="451"/>
      <c r="AO30" s="451"/>
      <c r="AP30" s="451"/>
      <c r="AQ30" s="451"/>
      <c r="AR30" s="451"/>
      <c r="AS30" s="451"/>
      <c r="AT30" s="451"/>
      <c r="AU30" s="451"/>
      <c r="AV30" s="451"/>
      <c r="AW30" s="451"/>
      <c r="AX30" s="451"/>
      <c r="AY30" s="451"/>
      <c r="AZ30" s="451"/>
      <c r="BA30" s="451"/>
      <c r="BB30" s="451"/>
      <c r="BC30" s="451"/>
      <c r="BD30" s="451"/>
      <c r="BE30" s="451"/>
      <c r="BF30" s="451"/>
      <c r="BG30" s="451"/>
      <c r="BH30" s="451"/>
    </row>
    <row r="31" spans="1:60" s="453" customFormat="1" ht="15.75" x14ac:dyDescent="0.25">
      <c r="A31" s="474" t="s">
        <v>510</v>
      </c>
      <c r="B31" s="478"/>
      <c r="C31" s="468">
        <f t="shared" si="0"/>
        <v>1675795.7</v>
      </c>
      <c r="D31" s="484">
        <f>+D32+D33</f>
        <v>23463</v>
      </c>
      <c r="E31" s="468">
        <f t="shared" ref="E31:U31" si="9">+E32+E33</f>
        <v>94401</v>
      </c>
      <c r="F31" s="468">
        <f t="shared" si="9"/>
        <v>118777</v>
      </c>
      <c r="G31" s="468">
        <f t="shared" si="9"/>
        <v>118530</v>
      </c>
      <c r="H31" s="468">
        <f t="shared" si="9"/>
        <v>125084</v>
      </c>
      <c r="I31" s="468">
        <f t="shared" si="9"/>
        <v>126766</v>
      </c>
      <c r="J31" s="468">
        <f t="shared" si="9"/>
        <v>124852</v>
      </c>
      <c r="K31" s="468">
        <f t="shared" si="9"/>
        <v>128549</v>
      </c>
      <c r="L31" s="468">
        <f t="shared" si="9"/>
        <v>133147</v>
      </c>
      <c r="M31" s="468">
        <f t="shared" si="9"/>
        <v>134310</v>
      </c>
      <c r="N31" s="468">
        <f t="shared" si="9"/>
        <v>126004</v>
      </c>
      <c r="O31" s="468">
        <f t="shared" si="9"/>
        <v>109231</v>
      </c>
      <c r="P31" s="468">
        <f t="shared" si="9"/>
        <v>90123</v>
      </c>
      <c r="Q31" s="468">
        <f t="shared" si="9"/>
        <v>70726</v>
      </c>
      <c r="R31" s="468">
        <f t="shared" si="9"/>
        <v>52782</v>
      </c>
      <c r="S31" s="468">
        <f t="shared" si="9"/>
        <v>38028</v>
      </c>
      <c r="T31" s="468">
        <f t="shared" si="9"/>
        <v>26236</v>
      </c>
      <c r="U31" s="466">
        <f t="shared" si="9"/>
        <v>34786.699999999997</v>
      </c>
      <c r="V31" s="451"/>
      <c r="W31" s="451"/>
      <c r="X31" s="451"/>
      <c r="Y31" s="451"/>
      <c r="Z31" s="451"/>
      <c r="AA31" s="451"/>
      <c r="AB31" s="451"/>
      <c r="AC31" s="451"/>
      <c r="AD31" s="451"/>
      <c r="AE31" s="451"/>
      <c r="AF31" s="451"/>
      <c r="AG31" s="451"/>
      <c r="AH31" s="451"/>
      <c r="AI31" s="451"/>
      <c r="AJ31" s="451"/>
      <c r="AK31" s="451"/>
      <c r="AL31" s="451"/>
      <c r="AM31" s="451"/>
      <c r="AN31" s="451"/>
      <c r="AO31" s="451"/>
      <c r="AP31" s="451"/>
      <c r="AQ31" s="451"/>
      <c r="AR31" s="451"/>
      <c r="AS31" s="451"/>
      <c r="AT31" s="451"/>
      <c r="AU31" s="451"/>
      <c r="AV31" s="451"/>
      <c r="AW31" s="451"/>
      <c r="AX31" s="451"/>
      <c r="AY31" s="451"/>
      <c r="AZ31" s="451"/>
      <c r="BA31" s="451"/>
      <c r="BB31" s="451"/>
      <c r="BC31" s="451"/>
      <c r="BD31" s="451"/>
      <c r="BE31" s="451"/>
      <c r="BF31" s="451"/>
      <c r="BG31" s="451"/>
      <c r="BH31" s="451"/>
    </row>
    <row r="32" spans="1:60" s="453" customFormat="1" ht="15.75" x14ac:dyDescent="0.25">
      <c r="A32" s="477"/>
      <c r="B32" s="470" t="s">
        <v>508</v>
      </c>
      <c r="C32" s="462">
        <f t="shared" si="0"/>
        <v>826598</v>
      </c>
      <c r="D32" s="485">
        <f>[6]ESTE!E9</f>
        <v>11573</v>
      </c>
      <c r="E32" s="471">
        <f>[6]ESTE!F9</f>
        <v>48421</v>
      </c>
      <c r="F32" s="462">
        <f>[6]ESTE!G9</f>
        <v>60396</v>
      </c>
      <c r="G32" s="462">
        <f>[6]ESTE!H9</f>
        <v>60112</v>
      </c>
      <c r="H32" s="462">
        <f>[6]ESTE!I9</f>
        <v>63486</v>
      </c>
      <c r="I32" s="471">
        <f>[6]ESTE!J9</f>
        <v>63849</v>
      </c>
      <c r="J32" s="471">
        <f>[6]ESTE!K9</f>
        <v>62796</v>
      </c>
      <c r="K32" s="471">
        <f>[6]ESTE!L9</f>
        <v>63587</v>
      </c>
      <c r="L32" s="471">
        <f>[6]ESTE!M9</f>
        <v>65881</v>
      </c>
      <c r="M32" s="471">
        <f>[6]ESTE!N9</f>
        <v>66876</v>
      </c>
      <c r="N32" s="471">
        <f>[6]ESTE!O9</f>
        <v>62898</v>
      </c>
      <c r="O32" s="471">
        <f>[6]ESTE!P9</f>
        <v>53630</v>
      </c>
      <c r="P32" s="471">
        <f>[6]ESTE!Q9</f>
        <v>43455</v>
      </c>
      <c r="Q32" s="471">
        <f>[6]ESTE!R9</f>
        <v>33120</v>
      </c>
      <c r="R32" s="471">
        <f>[6]ESTE!S9</f>
        <v>24115</v>
      </c>
      <c r="S32" s="471">
        <f>[6]ESTE!T9</f>
        <v>16785</v>
      </c>
      <c r="T32" s="471">
        <f>[6]ESTE!U9</f>
        <v>11387</v>
      </c>
      <c r="U32" s="473">
        <f>[6]ESTE!V9</f>
        <v>14231</v>
      </c>
      <c r="V32" s="451"/>
      <c r="W32" s="451"/>
      <c r="X32" s="451"/>
      <c r="Y32" s="451"/>
      <c r="Z32" s="451"/>
      <c r="AA32" s="451"/>
      <c r="AB32" s="451"/>
      <c r="AC32" s="451"/>
      <c r="AD32" s="451"/>
      <c r="AE32" s="451"/>
      <c r="AF32" s="451"/>
      <c r="AG32" s="451"/>
      <c r="AH32" s="451"/>
      <c r="AI32" s="451"/>
      <c r="AJ32" s="451"/>
      <c r="AK32" s="451"/>
      <c r="AL32" s="451"/>
      <c r="AM32" s="451"/>
      <c r="AN32" s="451"/>
      <c r="AO32" s="451"/>
      <c r="AP32" s="451"/>
      <c r="AQ32" s="451"/>
      <c r="AR32" s="451"/>
      <c r="AS32" s="451"/>
      <c r="AT32" s="451"/>
      <c r="AU32" s="451"/>
      <c r="AV32" s="451"/>
      <c r="AW32" s="451"/>
      <c r="AX32" s="451"/>
      <c r="AY32" s="451"/>
      <c r="AZ32" s="451"/>
      <c r="BA32" s="451"/>
      <c r="BB32" s="451"/>
      <c r="BC32" s="451"/>
      <c r="BD32" s="451"/>
      <c r="BE32" s="451"/>
      <c r="BF32" s="451"/>
      <c r="BG32" s="451"/>
      <c r="BH32" s="451"/>
    </row>
    <row r="33" spans="1:60" s="453" customFormat="1" ht="15.75" x14ac:dyDescent="0.25">
      <c r="A33" s="477"/>
      <c r="B33" s="470" t="s">
        <v>509</v>
      </c>
      <c r="C33" s="471">
        <f t="shared" si="0"/>
        <v>849197.7</v>
      </c>
      <c r="D33" s="471">
        <f>[6]ESTE!E10</f>
        <v>11890</v>
      </c>
      <c r="E33" s="471">
        <f>[6]ESTE!F10</f>
        <v>45980</v>
      </c>
      <c r="F33" s="462">
        <f>[6]ESTE!G10</f>
        <v>58381</v>
      </c>
      <c r="G33" s="462">
        <f>[6]ESTE!H10</f>
        <v>58418</v>
      </c>
      <c r="H33" s="462">
        <f>[6]ESTE!I10</f>
        <v>61598</v>
      </c>
      <c r="I33" s="471">
        <f>[6]ESTE!J10</f>
        <v>62917</v>
      </c>
      <c r="J33" s="471">
        <f>[6]ESTE!K10</f>
        <v>62056</v>
      </c>
      <c r="K33" s="471">
        <f>[6]ESTE!L10</f>
        <v>64962</v>
      </c>
      <c r="L33" s="471">
        <f>[6]ESTE!M10</f>
        <v>67266</v>
      </c>
      <c r="M33" s="471">
        <f>[6]ESTE!N10</f>
        <v>67434</v>
      </c>
      <c r="N33" s="471">
        <f>[6]ESTE!O10</f>
        <v>63106</v>
      </c>
      <c r="O33" s="471">
        <f>[6]ESTE!P10</f>
        <v>55601</v>
      </c>
      <c r="P33" s="471">
        <f>[6]ESTE!Q10</f>
        <v>46668</v>
      </c>
      <c r="Q33" s="471">
        <f>[6]ESTE!R10</f>
        <v>37606</v>
      </c>
      <c r="R33" s="471">
        <f>[6]ESTE!S10</f>
        <v>28667</v>
      </c>
      <c r="S33" s="471">
        <f>[6]ESTE!T10</f>
        <v>21243</v>
      </c>
      <c r="T33" s="471">
        <f>[6]ESTE!U10</f>
        <v>14849</v>
      </c>
      <c r="U33" s="460">
        <f>[6]ESTE!V10</f>
        <v>20555.7</v>
      </c>
      <c r="V33" s="451"/>
      <c r="W33" s="451"/>
      <c r="X33" s="451"/>
      <c r="Y33" s="451"/>
      <c r="Z33" s="451"/>
      <c r="AA33" s="451"/>
      <c r="AB33" s="451"/>
      <c r="AC33" s="451"/>
      <c r="AD33" s="451"/>
      <c r="AE33" s="451"/>
      <c r="AF33" s="451"/>
      <c r="AG33" s="451"/>
      <c r="AH33" s="451"/>
      <c r="AI33" s="451"/>
      <c r="AJ33" s="451"/>
      <c r="AK33" s="451"/>
      <c r="AL33" s="451"/>
      <c r="AM33" s="451"/>
      <c r="AN33" s="451"/>
      <c r="AO33" s="451"/>
      <c r="AP33" s="451"/>
      <c r="AQ33" s="451"/>
      <c r="AR33" s="451"/>
      <c r="AS33" s="451"/>
      <c r="AT33" s="451"/>
      <c r="AU33" s="451"/>
      <c r="AV33" s="451"/>
      <c r="AW33" s="451"/>
      <c r="AX33" s="451"/>
      <c r="AY33" s="451"/>
      <c r="AZ33" s="451"/>
      <c r="BA33" s="451"/>
      <c r="BB33" s="451"/>
      <c r="BC33" s="451"/>
      <c r="BD33" s="451"/>
      <c r="BE33" s="451"/>
      <c r="BF33" s="451"/>
      <c r="BG33" s="451"/>
      <c r="BH33" s="451"/>
    </row>
    <row r="34" spans="1:60" s="453" customFormat="1" ht="15.75" x14ac:dyDescent="0.25">
      <c r="A34" s="474" t="s">
        <v>511</v>
      </c>
      <c r="B34" s="478"/>
      <c r="C34" s="468">
        <f t="shared" si="0"/>
        <v>127842.7</v>
      </c>
      <c r="D34" s="468">
        <f t="shared" ref="D34:U34" si="10">+D35+D36</f>
        <v>1790</v>
      </c>
      <c r="E34" s="468">
        <f t="shared" si="10"/>
        <v>9384</v>
      </c>
      <c r="F34" s="468">
        <f t="shared" si="10"/>
        <v>11452</v>
      </c>
      <c r="G34" s="468">
        <f t="shared" si="10"/>
        <v>10936</v>
      </c>
      <c r="H34" s="468">
        <f t="shared" si="10"/>
        <v>10306</v>
      </c>
      <c r="I34" s="468">
        <f t="shared" si="10"/>
        <v>10753</v>
      </c>
      <c r="J34" s="468">
        <f t="shared" si="10"/>
        <v>10515</v>
      </c>
      <c r="K34" s="468">
        <f t="shared" si="10"/>
        <v>10717</v>
      </c>
      <c r="L34" s="468">
        <f t="shared" si="10"/>
        <v>10365</v>
      </c>
      <c r="M34" s="468">
        <f t="shared" si="10"/>
        <v>9868</v>
      </c>
      <c r="N34" s="468">
        <f t="shared" si="10"/>
        <v>8204</v>
      </c>
      <c r="O34" s="468">
        <f t="shared" si="10"/>
        <v>6581</v>
      </c>
      <c r="P34" s="468">
        <f t="shared" si="10"/>
        <v>4904</v>
      </c>
      <c r="Q34" s="468">
        <f t="shared" si="10"/>
        <v>3726</v>
      </c>
      <c r="R34" s="468">
        <f t="shared" si="10"/>
        <v>3040</v>
      </c>
      <c r="S34" s="468">
        <f t="shared" si="10"/>
        <v>2191</v>
      </c>
      <c r="T34" s="468">
        <f t="shared" si="10"/>
        <v>1477</v>
      </c>
      <c r="U34" s="466">
        <f t="shared" si="10"/>
        <v>1633.7</v>
      </c>
      <c r="V34" s="451"/>
      <c r="W34" s="451"/>
      <c r="X34" s="451"/>
      <c r="Y34" s="451"/>
      <c r="Z34" s="451"/>
      <c r="AA34" s="451"/>
      <c r="AB34" s="451"/>
      <c r="AC34" s="451"/>
      <c r="AD34" s="451"/>
      <c r="AE34" s="451"/>
      <c r="AF34" s="451"/>
      <c r="AG34" s="451"/>
      <c r="AH34" s="451"/>
      <c r="AI34" s="451"/>
      <c r="AJ34" s="451"/>
      <c r="AK34" s="451"/>
      <c r="AL34" s="451"/>
      <c r="AM34" s="451"/>
      <c r="AN34" s="451"/>
      <c r="AO34" s="451"/>
      <c r="AP34" s="451"/>
      <c r="AQ34" s="451"/>
      <c r="AR34" s="451"/>
      <c r="AS34" s="451"/>
      <c r="AT34" s="451"/>
      <c r="AU34" s="451"/>
      <c r="AV34" s="451"/>
      <c r="AW34" s="451"/>
      <c r="AX34" s="451"/>
      <c r="AY34" s="451"/>
      <c r="AZ34" s="451"/>
      <c r="BA34" s="451"/>
      <c r="BB34" s="451"/>
      <c r="BC34" s="451"/>
      <c r="BD34" s="451"/>
      <c r="BE34" s="451"/>
      <c r="BF34" s="451"/>
      <c r="BG34" s="451"/>
      <c r="BH34" s="451"/>
    </row>
    <row r="35" spans="1:60" s="453" customFormat="1" ht="15.75" x14ac:dyDescent="0.25">
      <c r="A35" s="477"/>
      <c r="B35" s="470" t="s">
        <v>508</v>
      </c>
      <c r="C35" s="471">
        <f t="shared" si="0"/>
        <v>69108</v>
      </c>
      <c r="D35" s="471">
        <f>[6]ESTE!E13</f>
        <v>967</v>
      </c>
      <c r="E35" s="471">
        <f>[6]ESTE!F13</f>
        <v>4703</v>
      </c>
      <c r="F35" s="471">
        <f>[6]ESTE!G13</f>
        <v>5813</v>
      </c>
      <c r="G35" s="471">
        <f>[6]ESTE!H13</f>
        <v>5557</v>
      </c>
      <c r="H35" s="471">
        <f>[6]ESTE!I13</f>
        <v>5419</v>
      </c>
      <c r="I35" s="471">
        <f>[6]ESTE!J13</f>
        <v>5949</v>
      </c>
      <c r="J35" s="471">
        <f>[6]ESTE!K13</f>
        <v>5805</v>
      </c>
      <c r="K35" s="471">
        <f>[6]ESTE!L13</f>
        <v>5944</v>
      </c>
      <c r="L35" s="471">
        <f>[6]ESTE!M13</f>
        <v>5685</v>
      </c>
      <c r="M35" s="471">
        <f>[6]ESTE!N13</f>
        <v>5490</v>
      </c>
      <c r="N35" s="471">
        <f>[6]ESTE!O13</f>
        <v>4611</v>
      </c>
      <c r="O35" s="471">
        <f>[6]ESTE!P13</f>
        <v>3685</v>
      </c>
      <c r="P35" s="471">
        <f>[6]ESTE!Q13</f>
        <v>2784</v>
      </c>
      <c r="Q35" s="471">
        <f>[6]ESTE!R13</f>
        <v>2056</v>
      </c>
      <c r="R35" s="471">
        <f>[6]ESTE!S13</f>
        <v>1703</v>
      </c>
      <c r="S35" s="471">
        <f>[6]ESTE!T13</f>
        <v>1188</v>
      </c>
      <c r="T35" s="471">
        <f>[6]ESTE!U13</f>
        <v>836</v>
      </c>
      <c r="U35" s="460">
        <f>[6]ESTE!V13</f>
        <v>913</v>
      </c>
      <c r="V35" s="451"/>
      <c r="W35" s="451"/>
      <c r="X35" s="451"/>
      <c r="Y35" s="451"/>
      <c r="Z35" s="451"/>
      <c r="AA35" s="451"/>
      <c r="AB35" s="451"/>
      <c r="AC35" s="451"/>
      <c r="AD35" s="451"/>
      <c r="AE35" s="451"/>
      <c r="AF35" s="451"/>
      <c r="AG35" s="451"/>
      <c r="AH35" s="451"/>
      <c r="AI35" s="451"/>
      <c r="AJ35" s="451"/>
      <c r="AK35" s="451"/>
      <c r="AL35" s="451"/>
      <c r="AM35" s="451"/>
      <c r="AN35" s="451"/>
      <c r="AO35" s="451"/>
      <c r="AP35" s="451"/>
      <c r="AQ35" s="451"/>
      <c r="AR35" s="451"/>
      <c r="AS35" s="451"/>
      <c r="AT35" s="451"/>
      <c r="AU35" s="451"/>
      <c r="AV35" s="451"/>
      <c r="AW35" s="451"/>
      <c r="AX35" s="451"/>
      <c r="AY35" s="451"/>
      <c r="AZ35" s="451"/>
      <c r="BA35" s="451"/>
      <c r="BB35" s="451"/>
      <c r="BC35" s="451"/>
      <c r="BD35" s="451"/>
      <c r="BE35" s="451"/>
      <c r="BF35" s="451"/>
      <c r="BG35" s="451"/>
      <c r="BH35" s="451"/>
    </row>
    <row r="36" spans="1:60" s="453" customFormat="1" ht="15.75" x14ac:dyDescent="0.25">
      <c r="A36" s="477"/>
      <c r="B36" s="470" t="s">
        <v>509</v>
      </c>
      <c r="C36" s="471">
        <f t="shared" si="0"/>
        <v>58734.7</v>
      </c>
      <c r="D36" s="471">
        <f>[6]ESTE!E14</f>
        <v>823</v>
      </c>
      <c r="E36" s="471">
        <f>[6]ESTE!F14</f>
        <v>4681</v>
      </c>
      <c r="F36" s="471">
        <f>[6]ESTE!G14</f>
        <v>5639</v>
      </c>
      <c r="G36" s="471">
        <f>[6]ESTE!H14</f>
        <v>5379</v>
      </c>
      <c r="H36" s="471">
        <f>[6]ESTE!I14</f>
        <v>4887</v>
      </c>
      <c r="I36" s="471">
        <f>[6]ESTE!J14</f>
        <v>4804</v>
      </c>
      <c r="J36" s="471">
        <f>[6]ESTE!K14</f>
        <v>4710</v>
      </c>
      <c r="K36" s="471">
        <f>[6]ESTE!L14</f>
        <v>4773</v>
      </c>
      <c r="L36" s="471">
        <f>[6]ESTE!M14</f>
        <v>4680</v>
      </c>
      <c r="M36" s="471">
        <f>[6]ESTE!N14</f>
        <v>4378</v>
      </c>
      <c r="N36" s="471">
        <f>[6]ESTE!O14</f>
        <v>3593</v>
      </c>
      <c r="O36" s="471">
        <f>[6]ESTE!P14</f>
        <v>2896</v>
      </c>
      <c r="P36" s="471">
        <f>[6]ESTE!Q14</f>
        <v>2120</v>
      </c>
      <c r="Q36" s="471">
        <f>[6]ESTE!R14</f>
        <v>1670</v>
      </c>
      <c r="R36" s="471">
        <f>[6]ESTE!S14</f>
        <v>1337</v>
      </c>
      <c r="S36" s="471">
        <f>[6]ESTE!T14</f>
        <v>1003</v>
      </c>
      <c r="T36" s="471">
        <f>[6]ESTE!U14</f>
        <v>641</v>
      </c>
      <c r="U36" s="460">
        <f>[6]ESTE!V14</f>
        <v>720.7</v>
      </c>
      <c r="V36" s="451"/>
      <c r="W36" s="451"/>
      <c r="X36" s="451"/>
      <c r="Y36" s="451"/>
      <c r="Z36" s="451"/>
      <c r="AA36" s="451"/>
      <c r="AB36" s="451"/>
      <c r="AC36" s="451"/>
      <c r="AD36" s="451"/>
      <c r="AE36" s="451"/>
      <c r="AF36" s="451"/>
      <c r="AG36" s="451"/>
      <c r="AH36" s="451"/>
      <c r="AI36" s="451"/>
      <c r="AJ36" s="451"/>
      <c r="AK36" s="451"/>
      <c r="AL36" s="451"/>
      <c r="AM36" s="451"/>
      <c r="AN36" s="451"/>
      <c r="AO36" s="451"/>
      <c r="AP36" s="451"/>
      <c r="AQ36" s="451"/>
      <c r="AR36" s="451"/>
      <c r="AS36" s="451"/>
      <c r="AT36" s="451"/>
      <c r="AU36" s="451"/>
      <c r="AV36" s="451"/>
      <c r="AW36" s="451"/>
      <c r="AX36" s="451"/>
      <c r="AY36" s="451"/>
      <c r="AZ36" s="451"/>
      <c r="BA36" s="451"/>
      <c r="BB36" s="451"/>
      <c r="BC36" s="451"/>
      <c r="BD36" s="451"/>
      <c r="BE36" s="451"/>
      <c r="BF36" s="451"/>
      <c r="BG36" s="451"/>
      <c r="BH36" s="451"/>
    </row>
    <row r="37" spans="1:60" s="453" customFormat="1" ht="15.75" x14ac:dyDescent="0.25">
      <c r="A37" s="474" t="s">
        <v>512</v>
      </c>
      <c r="B37" s="478"/>
      <c r="C37" s="476">
        <f t="shared" si="0"/>
        <v>871743</v>
      </c>
      <c r="D37" s="468">
        <f t="shared" ref="D37:U37" si="11">+D38+D39</f>
        <v>12204</v>
      </c>
      <c r="E37" s="468">
        <f t="shared" si="11"/>
        <v>44976</v>
      </c>
      <c r="F37" s="468">
        <f t="shared" si="11"/>
        <v>57070</v>
      </c>
      <c r="G37" s="468">
        <f t="shared" si="11"/>
        <v>56787</v>
      </c>
      <c r="H37" s="468">
        <f t="shared" si="11"/>
        <v>62389</v>
      </c>
      <c r="I37" s="468">
        <f t="shared" si="11"/>
        <v>65834</v>
      </c>
      <c r="J37" s="468">
        <f t="shared" si="11"/>
        <v>65671</v>
      </c>
      <c r="K37" s="468">
        <f t="shared" si="11"/>
        <v>66628</v>
      </c>
      <c r="L37" s="468">
        <f t="shared" si="11"/>
        <v>68936</v>
      </c>
      <c r="M37" s="468">
        <f t="shared" si="11"/>
        <v>70019</v>
      </c>
      <c r="N37" s="468">
        <f t="shared" si="11"/>
        <v>68033</v>
      </c>
      <c r="O37" s="468">
        <f t="shared" si="11"/>
        <v>59142</v>
      </c>
      <c r="P37" s="468">
        <f t="shared" si="11"/>
        <v>48631</v>
      </c>
      <c r="Q37" s="468">
        <f t="shared" si="11"/>
        <v>38765</v>
      </c>
      <c r="R37" s="468">
        <f t="shared" si="11"/>
        <v>29424</v>
      </c>
      <c r="S37" s="468">
        <f t="shared" si="11"/>
        <v>21230</v>
      </c>
      <c r="T37" s="468">
        <f t="shared" si="11"/>
        <v>14905</v>
      </c>
      <c r="U37" s="466">
        <f t="shared" si="11"/>
        <v>21099</v>
      </c>
      <c r="V37" s="451"/>
      <c r="W37" s="451"/>
      <c r="X37" s="451"/>
      <c r="Y37" s="451"/>
      <c r="Z37" s="451"/>
      <c r="AA37" s="451"/>
      <c r="AB37" s="451"/>
      <c r="AC37" s="451"/>
      <c r="AD37" s="451"/>
      <c r="AE37" s="451"/>
      <c r="AF37" s="451"/>
      <c r="AG37" s="451"/>
      <c r="AH37" s="451"/>
      <c r="AI37" s="451"/>
      <c r="AJ37" s="451"/>
      <c r="AK37" s="451"/>
      <c r="AL37" s="451"/>
      <c r="AM37" s="451"/>
      <c r="AN37" s="451"/>
      <c r="AO37" s="451"/>
      <c r="AP37" s="451"/>
      <c r="AQ37" s="451"/>
      <c r="AR37" s="451"/>
      <c r="AS37" s="451"/>
      <c r="AT37" s="451"/>
      <c r="AU37" s="451"/>
      <c r="AV37" s="451"/>
      <c r="AW37" s="451"/>
      <c r="AX37" s="451"/>
      <c r="AY37" s="451"/>
      <c r="AZ37" s="451"/>
      <c r="BA37" s="451"/>
      <c r="BB37" s="451"/>
      <c r="BC37" s="451"/>
      <c r="BD37" s="451"/>
      <c r="BE37" s="451"/>
      <c r="BF37" s="451"/>
      <c r="BG37" s="451"/>
      <c r="BH37" s="451"/>
    </row>
    <row r="38" spans="1:60" s="453" customFormat="1" ht="15.75" x14ac:dyDescent="0.25">
      <c r="A38" s="477"/>
      <c r="B38" s="470" t="s">
        <v>508</v>
      </c>
      <c r="C38" s="471">
        <f t="shared" si="0"/>
        <v>424763</v>
      </c>
      <c r="D38" s="471">
        <f>[6]METRO!E9</f>
        <v>5948</v>
      </c>
      <c r="E38" s="471">
        <f>[6]METRO!F9</f>
        <v>22946</v>
      </c>
      <c r="F38" s="471">
        <f>[6]METRO!G9</f>
        <v>28620</v>
      </c>
      <c r="G38" s="471">
        <f>[6]METRO!H9</f>
        <v>28741</v>
      </c>
      <c r="H38" s="471">
        <f>[6]METRO!I9</f>
        <v>31690</v>
      </c>
      <c r="I38" s="471">
        <f>[6]METRO!J9</f>
        <v>32803</v>
      </c>
      <c r="J38" s="471">
        <f>[6]METRO!K9</f>
        <v>32833</v>
      </c>
      <c r="K38" s="471">
        <f>[6]METRO!L9</f>
        <v>32236</v>
      </c>
      <c r="L38" s="471">
        <f>[6]METRO!M9</f>
        <v>33537</v>
      </c>
      <c r="M38" s="471">
        <f>[6]METRO!N9</f>
        <v>34158</v>
      </c>
      <c r="N38" s="471">
        <f>[6]METRO!O9</f>
        <v>33845</v>
      </c>
      <c r="O38" s="471">
        <f>[6]METRO!P9</f>
        <v>28984</v>
      </c>
      <c r="P38" s="471">
        <f>[6]METRO!Q9</f>
        <v>23182</v>
      </c>
      <c r="Q38" s="471">
        <f>[6]METRO!R9</f>
        <v>17898</v>
      </c>
      <c r="R38" s="471">
        <f>[6]METRO!S9</f>
        <v>13355</v>
      </c>
      <c r="S38" s="471">
        <f>[6]METRO!T9</f>
        <v>9299</v>
      </c>
      <c r="T38" s="471">
        <f>[6]METRO!U9</f>
        <v>6343</v>
      </c>
      <c r="U38" s="460">
        <f>[6]METRO!V9</f>
        <v>8345</v>
      </c>
      <c r="V38" s="451"/>
      <c r="W38" s="451"/>
      <c r="X38" s="451"/>
      <c r="Y38" s="451"/>
      <c r="Z38" s="451"/>
      <c r="AA38" s="451"/>
      <c r="AB38" s="451"/>
      <c r="AC38" s="451"/>
      <c r="AD38" s="451"/>
      <c r="AE38" s="451"/>
      <c r="AF38" s="451"/>
      <c r="AG38" s="451"/>
      <c r="AH38" s="451"/>
      <c r="AI38" s="451"/>
      <c r="AJ38" s="451"/>
      <c r="AK38" s="451"/>
      <c r="AL38" s="451"/>
      <c r="AM38" s="451"/>
      <c r="AN38" s="451"/>
      <c r="AO38" s="451"/>
      <c r="AP38" s="451"/>
      <c r="AQ38" s="451"/>
      <c r="AR38" s="451"/>
      <c r="AS38" s="451"/>
      <c r="AT38" s="451"/>
      <c r="AU38" s="451"/>
      <c r="AV38" s="451"/>
      <c r="AW38" s="451"/>
      <c r="AX38" s="451"/>
      <c r="AY38" s="451"/>
      <c r="AZ38" s="451"/>
      <c r="BA38" s="451"/>
      <c r="BB38" s="451"/>
      <c r="BC38" s="451"/>
      <c r="BD38" s="451"/>
      <c r="BE38" s="451"/>
      <c r="BF38" s="451"/>
      <c r="BG38" s="451"/>
      <c r="BH38" s="451"/>
    </row>
    <row r="39" spans="1:60" s="453" customFormat="1" ht="15.75" x14ac:dyDescent="0.25">
      <c r="A39" s="477"/>
      <c r="B39" s="470" t="s">
        <v>509</v>
      </c>
      <c r="C39" s="471">
        <f t="shared" si="0"/>
        <v>446980</v>
      </c>
      <c r="D39" s="471">
        <f>[6]METRO!E10</f>
        <v>6256</v>
      </c>
      <c r="E39" s="471">
        <f>[6]METRO!F10</f>
        <v>22030</v>
      </c>
      <c r="F39" s="471">
        <f>[6]METRO!G10</f>
        <v>28450</v>
      </c>
      <c r="G39" s="471">
        <f>[6]METRO!H10</f>
        <v>28046</v>
      </c>
      <c r="H39" s="471">
        <f>[6]METRO!I10</f>
        <v>30699</v>
      </c>
      <c r="I39" s="471">
        <f>[6]METRO!J10</f>
        <v>33031</v>
      </c>
      <c r="J39" s="471">
        <f>[6]METRO!K10</f>
        <v>32838</v>
      </c>
      <c r="K39" s="471">
        <f>[6]METRO!L10</f>
        <v>34392</v>
      </c>
      <c r="L39" s="471">
        <f>[6]METRO!M10</f>
        <v>35399</v>
      </c>
      <c r="M39" s="471">
        <f>[6]METRO!N10</f>
        <v>35861</v>
      </c>
      <c r="N39" s="471">
        <f>[6]METRO!O10</f>
        <v>34188</v>
      </c>
      <c r="O39" s="471">
        <f>[6]METRO!P10</f>
        <v>30158</v>
      </c>
      <c r="P39" s="471">
        <f>[6]METRO!Q10</f>
        <v>25449</v>
      </c>
      <c r="Q39" s="471">
        <f>[6]METRO!R10</f>
        <v>20867</v>
      </c>
      <c r="R39" s="471">
        <f>[6]METRO!S10</f>
        <v>16069</v>
      </c>
      <c r="S39" s="471">
        <f>[6]METRO!T10</f>
        <v>11931</v>
      </c>
      <c r="T39" s="471">
        <f>[6]METRO!U10</f>
        <v>8562</v>
      </c>
      <c r="U39" s="460">
        <f>[6]METRO!V10</f>
        <v>12754</v>
      </c>
      <c r="V39" s="451"/>
      <c r="W39" s="451"/>
      <c r="X39" s="451"/>
      <c r="Y39" s="451"/>
      <c r="Z39" s="451"/>
      <c r="AA39" s="451"/>
      <c r="AB39" s="451"/>
      <c r="AC39" s="451"/>
      <c r="AD39" s="451"/>
      <c r="AE39" s="451"/>
      <c r="AF39" s="451"/>
      <c r="AG39" s="451"/>
      <c r="AH39" s="451"/>
      <c r="AI39" s="451"/>
      <c r="AJ39" s="451"/>
      <c r="AK39" s="451"/>
      <c r="AL39" s="451"/>
      <c r="AM39" s="451"/>
      <c r="AN39" s="451"/>
      <c r="AO39" s="451"/>
      <c r="AP39" s="451"/>
      <c r="AQ39" s="451"/>
      <c r="AR39" s="451"/>
      <c r="AS39" s="451"/>
      <c r="AT39" s="451"/>
      <c r="AU39" s="451"/>
      <c r="AV39" s="451"/>
      <c r="AW39" s="451"/>
      <c r="AX39" s="451"/>
      <c r="AY39" s="451"/>
      <c r="AZ39" s="451"/>
      <c r="BA39" s="451"/>
      <c r="BB39" s="451"/>
      <c r="BC39" s="451"/>
      <c r="BD39" s="451"/>
      <c r="BE39" s="451"/>
      <c r="BF39" s="451"/>
      <c r="BG39" s="451"/>
      <c r="BH39" s="451"/>
    </row>
    <row r="40" spans="1:60" s="453" customFormat="1" x14ac:dyDescent="0.2">
      <c r="A40" s="486" t="s">
        <v>513</v>
      </c>
      <c r="B40" s="487"/>
      <c r="C40" s="468">
        <v>600606</v>
      </c>
      <c r="D40" s="468">
        <v>8405</v>
      </c>
      <c r="E40" s="468">
        <v>35837</v>
      </c>
      <c r="F40" s="468">
        <v>48655</v>
      </c>
      <c r="G40" s="468">
        <v>50084</v>
      </c>
      <c r="H40" s="468">
        <v>47234</v>
      </c>
      <c r="I40" s="468">
        <v>46455</v>
      </c>
      <c r="J40" s="468">
        <v>42544</v>
      </c>
      <c r="K40" s="468">
        <v>42289</v>
      </c>
      <c r="L40" s="468">
        <v>45648</v>
      </c>
      <c r="M40" s="468">
        <v>50831</v>
      </c>
      <c r="N40" s="468">
        <v>46827</v>
      </c>
      <c r="O40" s="468">
        <v>38910</v>
      </c>
      <c r="P40" s="468">
        <v>29561</v>
      </c>
      <c r="Q40" s="468">
        <v>22078</v>
      </c>
      <c r="R40" s="468">
        <v>16036</v>
      </c>
      <c r="S40" s="468">
        <v>11157</v>
      </c>
      <c r="T40" s="468">
        <v>8213</v>
      </c>
      <c r="U40" s="466">
        <v>9842</v>
      </c>
      <c r="V40" s="451"/>
      <c r="W40" s="451"/>
      <c r="X40" s="451"/>
      <c r="Y40" s="451"/>
      <c r="Z40" s="451"/>
      <c r="AA40" s="451"/>
      <c r="AB40" s="451"/>
      <c r="AC40" s="451"/>
      <c r="AD40" s="451"/>
      <c r="AE40" s="451"/>
      <c r="AF40" s="451"/>
      <c r="AG40" s="451"/>
      <c r="AH40" s="451"/>
      <c r="AI40" s="451"/>
      <c r="AJ40" s="451"/>
      <c r="AK40" s="451"/>
      <c r="AL40" s="451"/>
      <c r="AM40" s="451"/>
      <c r="AN40" s="451"/>
      <c r="AO40" s="451"/>
      <c r="AP40" s="451"/>
      <c r="AQ40" s="451"/>
      <c r="AR40" s="451"/>
      <c r="AS40" s="451"/>
      <c r="AT40" s="451"/>
      <c r="AU40" s="451"/>
      <c r="AV40" s="451"/>
      <c r="AW40" s="451"/>
      <c r="AX40" s="451"/>
      <c r="AY40" s="451"/>
      <c r="AZ40" s="451"/>
      <c r="BA40" s="451"/>
      <c r="BB40" s="451"/>
      <c r="BC40" s="451"/>
      <c r="BD40" s="451"/>
      <c r="BE40" s="451"/>
      <c r="BF40" s="451"/>
      <c r="BG40" s="451"/>
      <c r="BH40" s="451"/>
    </row>
    <row r="41" spans="1:60" s="453" customFormat="1" x14ac:dyDescent="0.2">
      <c r="A41" s="488"/>
      <c r="B41" s="470" t="s">
        <v>514</v>
      </c>
      <c r="C41" s="471">
        <v>304178</v>
      </c>
      <c r="D41" s="471">
        <v>4256</v>
      </c>
      <c r="E41" s="471">
        <v>18571</v>
      </c>
      <c r="F41" s="471">
        <v>25175</v>
      </c>
      <c r="G41" s="471">
        <v>25861</v>
      </c>
      <c r="H41" s="471">
        <v>24126</v>
      </c>
      <c r="I41" s="471">
        <v>23759</v>
      </c>
      <c r="J41" s="471">
        <v>21542</v>
      </c>
      <c r="K41" s="471">
        <v>21700</v>
      </c>
      <c r="L41" s="471">
        <v>22642</v>
      </c>
      <c r="M41" s="471">
        <v>25956</v>
      </c>
      <c r="N41" s="471">
        <v>23841</v>
      </c>
      <c r="O41" s="471">
        <v>19688</v>
      </c>
      <c r="P41" s="471">
        <v>14667</v>
      </c>
      <c r="Q41" s="471">
        <v>10849</v>
      </c>
      <c r="R41" s="471">
        <v>7661</v>
      </c>
      <c r="S41" s="471">
        <v>5289</v>
      </c>
      <c r="T41" s="471">
        <v>3828</v>
      </c>
      <c r="U41" s="460">
        <v>4767</v>
      </c>
      <c r="V41" s="451"/>
      <c r="W41" s="451"/>
      <c r="X41" s="451"/>
      <c r="Y41" s="451"/>
      <c r="Z41" s="451"/>
      <c r="AA41" s="451"/>
      <c r="AB41" s="451"/>
      <c r="AC41" s="451"/>
      <c r="AD41" s="451"/>
      <c r="AE41" s="451"/>
      <c r="AF41" s="451"/>
      <c r="AG41" s="451"/>
      <c r="AH41" s="451"/>
      <c r="AI41" s="451"/>
      <c r="AJ41" s="451"/>
      <c r="AK41" s="451"/>
      <c r="AL41" s="451"/>
      <c r="AM41" s="451"/>
      <c r="AN41" s="451"/>
      <c r="AO41" s="451"/>
      <c r="AP41" s="451"/>
      <c r="AQ41" s="451"/>
      <c r="AR41" s="451"/>
      <c r="AS41" s="451"/>
      <c r="AT41" s="451"/>
      <c r="AU41" s="451"/>
      <c r="AV41" s="451"/>
      <c r="AW41" s="451"/>
      <c r="AX41" s="451"/>
      <c r="AY41" s="451"/>
      <c r="AZ41" s="451"/>
      <c r="BA41" s="451"/>
      <c r="BB41" s="451"/>
      <c r="BC41" s="451"/>
      <c r="BD41" s="451"/>
      <c r="BE41" s="451"/>
      <c r="BF41" s="451"/>
      <c r="BG41" s="451"/>
      <c r="BH41" s="451"/>
    </row>
    <row r="42" spans="1:60" s="453" customFormat="1" x14ac:dyDescent="0.2">
      <c r="A42" s="488"/>
      <c r="B42" s="470" t="s">
        <v>515</v>
      </c>
      <c r="C42" s="471">
        <v>296428</v>
      </c>
      <c r="D42" s="471">
        <v>4149</v>
      </c>
      <c r="E42" s="471">
        <v>17266</v>
      </c>
      <c r="F42" s="471">
        <v>23480</v>
      </c>
      <c r="G42" s="471">
        <v>24223</v>
      </c>
      <c r="H42" s="471">
        <v>23108</v>
      </c>
      <c r="I42" s="471">
        <v>22696</v>
      </c>
      <c r="J42" s="471">
        <v>21002</v>
      </c>
      <c r="K42" s="471">
        <v>20589</v>
      </c>
      <c r="L42" s="471">
        <v>23006</v>
      </c>
      <c r="M42" s="471">
        <v>24875</v>
      </c>
      <c r="N42" s="471">
        <v>22986</v>
      </c>
      <c r="O42" s="471">
        <v>19222</v>
      </c>
      <c r="P42" s="471">
        <v>14894</v>
      </c>
      <c r="Q42" s="471">
        <v>11229</v>
      </c>
      <c r="R42" s="471">
        <v>8375</v>
      </c>
      <c r="S42" s="471">
        <v>5868</v>
      </c>
      <c r="T42" s="471">
        <v>4385</v>
      </c>
      <c r="U42" s="460">
        <v>5075</v>
      </c>
      <c r="V42" s="451"/>
      <c r="W42" s="451"/>
      <c r="X42" s="451"/>
      <c r="Y42" s="451"/>
      <c r="Z42" s="451"/>
      <c r="AA42" s="451"/>
      <c r="AB42" s="451"/>
      <c r="AC42" s="451"/>
      <c r="AD42" s="451"/>
      <c r="AE42" s="451"/>
      <c r="AF42" s="451"/>
      <c r="AG42" s="451"/>
      <c r="AH42" s="451"/>
      <c r="AI42" s="451"/>
      <c r="AJ42" s="451"/>
      <c r="AK42" s="451"/>
      <c r="AL42" s="451"/>
      <c r="AM42" s="451"/>
      <c r="AN42" s="451"/>
      <c r="AO42" s="451"/>
      <c r="AP42" s="451"/>
      <c r="AQ42" s="451"/>
      <c r="AR42" s="451"/>
      <c r="AS42" s="451"/>
      <c r="AT42" s="451"/>
      <c r="AU42" s="451"/>
      <c r="AV42" s="451"/>
      <c r="AW42" s="451"/>
      <c r="AX42" s="451"/>
      <c r="AY42" s="451"/>
      <c r="AZ42" s="451"/>
      <c r="BA42" s="451"/>
      <c r="BB42" s="451"/>
      <c r="BC42" s="451"/>
      <c r="BD42" s="451"/>
      <c r="BE42" s="451"/>
      <c r="BF42" s="451"/>
      <c r="BG42" s="451"/>
      <c r="BH42" s="451"/>
    </row>
    <row r="43" spans="1:60" s="453" customFormat="1" ht="15.75" x14ac:dyDescent="0.25">
      <c r="A43" s="474" t="s">
        <v>516</v>
      </c>
      <c r="B43" s="478"/>
      <c r="C43" s="468">
        <f t="shared" ref="C43:C63" si="12">SUM(D43:U43)</f>
        <v>384806</v>
      </c>
      <c r="D43" s="468">
        <f t="shared" ref="D43:U43" si="13">+D44+D45</f>
        <v>5389</v>
      </c>
      <c r="E43" s="468">
        <f t="shared" si="13"/>
        <v>22476</v>
      </c>
      <c r="F43" s="468">
        <f t="shared" si="13"/>
        <v>27924</v>
      </c>
      <c r="G43" s="468">
        <f t="shared" si="13"/>
        <v>27394</v>
      </c>
      <c r="H43" s="468">
        <f t="shared" si="13"/>
        <v>27436</v>
      </c>
      <c r="I43" s="468">
        <f t="shared" si="13"/>
        <v>27070</v>
      </c>
      <c r="J43" s="468">
        <f t="shared" si="13"/>
        <v>26587</v>
      </c>
      <c r="K43" s="468">
        <f t="shared" si="13"/>
        <v>28319</v>
      </c>
      <c r="L43" s="468">
        <f t="shared" si="13"/>
        <v>29372</v>
      </c>
      <c r="M43" s="468">
        <f t="shared" si="13"/>
        <v>30051</v>
      </c>
      <c r="N43" s="468">
        <f t="shared" si="13"/>
        <v>27660</v>
      </c>
      <c r="O43" s="468">
        <f t="shared" si="13"/>
        <v>25464</v>
      </c>
      <c r="P43" s="468">
        <f t="shared" si="13"/>
        <v>22304</v>
      </c>
      <c r="Q43" s="468">
        <f t="shared" si="13"/>
        <v>18241</v>
      </c>
      <c r="R43" s="468">
        <f t="shared" si="13"/>
        <v>13648</v>
      </c>
      <c r="S43" s="468">
        <f t="shared" si="13"/>
        <v>9944</v>
      </c>
      <c r="T43" s="468">
        <f t="shared" si="13"/>
        <v>6904</v>
      </c>
      <c r="U43" s="466">
        <f t="shared" si="13"/>
        <v>8623</v>
      </c>
      <c r="V43" s="451"/>
      <c r="W43" s="451"/>
      <c r="X43" s="451"/>
      <c r="Y43" s="451"/>
      <c r="Z43" s="451"/>
      <c r="AA43" s="451"/>
      <c r="AB43" s="451"/>
      <c r="AC43" s="451"/>
      <c r="AD43" s="451"/>
      <c r="AE43" s="451"/>
      <c r="AF43" s="451"/>
      <c r="AG43" s="451"/>
      <c r="AH43" s="451"/>
      <c r="AI43" s="451"/>
      <c r="AJ43" s="451"/>
      <c r="AK43" s="451"/>
      <c r="AL43" s="451"/>
      <c r="AM43" s="451"/>
      <c r="AN43" s="451"/>
      <c r="AO43" s="451"/>
      <c r="AP43" s="451"/>
      <c r="AQ43" s="451"/>
      <c r="AR43" s="451"/>
      <c r="AS43" s="451"/>
      <c r="AT43" s="451"/>
      <c r="AU43" s="451"/>
      <c r="AV43" s="451"/>
      <c r="AW43" s="451"/>
      <c r="AX43" s="451"/>
      <c r="AY43" s="451"/>
      <c r="AZ43" s="451"/>
      <c r="BA43" s="451"/>
      <c r="BB43" s="451"/>
      <c r="BC43" s="451"/>
      <c r="BD43" s="451"/>
      <c r="BE43" s="451"/>
      <c r="BF43" s="451"/>
      <c r="BG43" s="451"/>
      <c r="BH43" s="451"/>
    </row>
    <row r="44" spans="1:60" s="453" customFormat="1" ht="15.75" x14ac:dyDescent="0.25">
      <c r="A44" s="477"/>
      <c r="B44" s="470" t="s">
        <v>508</v>
      </c>
      <c r="C44" s="471">
        <f t="shared" si="12"/>
        <v>188183</v>
      </c>
      <c r="D44" s="471">
        <f>[6]SMGTO!E9</f>
        <v>2635</v>
      </c>
      <c r="E44" s="471">
        <f>[6]SMGTO!F9</f>
        <v>11849</v>
      </c>
      <c r="F44" s="471">
        <f>[6]SMGTO!G9</f>
        <v>14650</v>
      </c>
      <c r="G44" s="471">
        <f>[6]SMGTO!H9</f>
        <v>13958</v>
      </c>
      <c r="H44" s="471">
        <f>[6]SMGTO!I9</f>
        <v>13729</v>
      </c>
      <c r="I44" s="471">
        <f>[6]SMGTO!J9</f>
        <v>13440</v>
      </c>
      <c r="J44" s="471">
        <f>[6]SMGTO!K9</f>
        <v>13177</v>
      </c>
      <c r="K44" s="471">
        <f>[6]SMGTO!L9</f>
        <v>14529</v>
      </c>
      <c r="L44" s="471">
        <f>[6]SMGTO!M9</f>
        <v>14986</v>
      </c>
      <c r="M44" s="471">
        <f>[6]SMGTO!N9</f>
        <v>15250</v>
      </c>
      <c r="N44" s="471">
        <f>[6]SMGTO!O9</f>
        <v>13221</v>
      </c>
      <c r="O44" s="471">
        <f>[6]SMGTO!P9</f>
        <v>11922</v>
      </c>
      <c r="P44" s="471">
        <f>[6]SMGTO!Q9</f>
        <v>10292</v>
      </c>
      <c r="Q44" s="471">
        <f>[6]SMGTO!R9</f>
        <v>8229</v>
      </c>
      <c r="R44" s="471">
        <f>[6]SMGTO!S9</f>
        <v>5871</v>
      </c>
      <c r="S44" s="471">
        <f>[6]SMGTO!T9</f>
        <v>4136</v>
      </c>
      <c r="T44" s="471">
        <f>[6]SMGTO!U9</f>
        <v>2889</v>
      </c>
      <c r="U44" s="460">
        <f>[6]SMGTO!V9</f>
        <v>3420</v>
      </c>
      <c r="V44" s="451"/>
      <c r="W44" s="451"/>
      <c r="X44" s="451"/>
      <c r="Y44" s="451"/>
      <c r="Z44" s="451"/>
      <c r="AA44" s="451"/>
      <c r="AB44" s="451"/>
      <c r="AC44" s="451"/>
      <c r="AD44" s="451"/>
      <c r="AE44" s="451"/>
      <c r="AF44" s="451"/>
      <c r="AG44" s="451"/>
      <c r="AH44" s="451"/>
      <c r="AI44" s="451"/>
      <c r="AJ44" s="451"/>
      <c r="AK44" s="451"/>
      <c r="AL44" s="451"/>
      <c r="AM44" s="451"/>
      <c r="AN44" s="451"/>
      <c r="AO44" s="451"/>
      <c r="AP44" s="451"/>
      <c r="AQ44" s="451"/>
      <c r="AR44" s="451"/>
      <c r="AS44" s="451"/>
      <c r="AT44" s="451"/>
      <c r="AU44" s="451"/>
      <c r="AV44" s="451"/>
      <c r="AW44" s="451"/>
      <c r="AX44" s="451"/>
      <c r="AY44" s="451"/>
      <c r="AZ44" s="451"/>
      <c r="BA44" s="451"/>
      <c r="BB44" s="451"/>
      <c r="BC44" s="451"/>
      <c r="BD44" s="451"/>
      <c r="BE44" s="451"/>
      <c r="BF44" s="451"/>
      <c r="BG44" s="451"/>
      <c r="BH44" s="451"/>
    </row>
    <row r="45" spans="1:60" s="453" customFormat="1" ht="15.75" x14ac:dyDescent="0.25">
      <c r="A45" s="477"/>
      <c r="B45" s="470" t="s">
        <v>509</v>
      </c>
      <c r="C45" s="471">
        <f t="shared" si="12"/>
        <v>196623</v>
      </c>
      <c r="D45" s="471">
        <f>[6]SMGTO!E10</f>
        <v>2754</v>
      </c>
      <c r="E45" s="471">
        <f>[6]SMGTO!F10</f>
        <v>10627</v>
      </c>
      <c r="F45" s="471">
        <f>[6]SMGTO!G10</f>
        <v>13274</v>
      </c>
      <c r="G45" s="471">
        <f>[6]SMGTO!H10</f>
        <v>13436</v>
      </c>
      <c r="H45" s="471">
        <f>[6]SMGTO!I10</f>
        <v>13707</v>
      </c>
      <c r="I45" s="471">
        <f>[6]SMGTO!J10</f>
        <v>13630</v>
      </c>
      <c r="J45" s="471">
        <f>[6]SMGTO!K10</f>
        <v>13410</v>
      </c>
      <c r="K45" s="471">
        <f>[6]SMGTO!L10</f>
        <v>13790</v>
      </c>
      <c r="L45" s="471">
        <f>[6]SMGTO!M10</f>
        <v>14386</v>
      </c>
      <c r="M45" s="471">
        <f>[6]SMGTO!N10</f>
        <v>14801</v>
      </c>
      <c r="N45" s="471">
        <f>[6]SMGTO!O10</f>
        <v>14439</v>
      </c>
      <c r="O45" s="471">
        <f>[6]SMGTO!P10</f>
        <v>13542</v>
      </c>
      <c r="P45" s="471">
        <f>[6]SMGTO!Q10</f>
        <v>12012</v>
      </c>
      <c r="Q45" s="471">
        <f>[6]SMGTO!R10</f>
        <v>10012</v>
      </c>
      <c r="R45" s="471">
        <f>[6]SMGTO!S10</f>
        <v>7777</v>
      </c>
      <c r="S45" s="471">
        <f>[6]SMGTO!T10</f>
        <v>5808</v>
      </c>
      <c r="T45" s="471">
        <f>[6]SMGTO!U10</f>
        <v>4015</v>
      </c>
      <c r="U45" s="460">
        <f>[6]SMGTO!V10</f>
        <v>5203</v>
      </c>
      <c r="V45" s="451"/>
      <c r="W45" s="451"/>
      <c r="X45" s="451"/>
      <c r="Y45" s="451"/>
      <c r="Z45" s="451"/>
      <c r="AA45" s="451"/>
      <c r="AB45" s="451"/>
      <c r="AC45" s="451"/>
      <c r="AD45" s="451"/>
      <c r="AE45" s="451"/>
      <c r="AF45" s="451"/>
      <c r="AG45" s="451"/>
      <c r="AH45" s="451"/>
      <c r="AI45" s="451"/>
      <c r="AJ45" s="451"/>
      <c r="AK45" s="451"/>
      <c r="AL45" s="451"/>
      <c r="AM45" s="451"/>
      <c r="AN45" s="451"/>
      <c r="AO45" s="451"/>
      <c r="AP45" s="451"/>
      <c r="AQ45" s="451"/>
      <c r="AR45" s="451"/>
      <c r="AS45" s="451"/>
      <c r="AT45" s="451"/>
      <c r="AU45" s="451"/>
      <c r="AV45" s="451"/>
      <c r="AW45" s="451"/>
      <c r="AX45" s="451"/>
      <c r="AY45" s="451"/>
      <c r="AZ45" s="451"/>
      <c r="BA45" s="451"/>
      <c r="BB45" s="451"/>
      <c r="BC45" s="451"/>
      <c r="BD45" s="451"/>
      <c r="BE45" s="451"/>
      <c r="BF45" s="451"/>
      <c r="BG45" s="451"/>
      <c r="BH45" s="451"/>
    </row>
    <row r="46" spans="1:60" s="453" customFormat="1" ht="15.75" x14ac:dyDescent="0.25">
      <c r="A46" s="474" t="s">
        <v>517</v>
      </c>
      <c r="B46" s="478"/>
      <c r="C46" s="468">
        <f t="shared" si="12"/>
        <v>291404</v>
      </c>
      <c r="D46" s="468">
        <f t="shared" ref="D46:U46" si="14">+D47+D48</f>
        <v>4080</v>
      </c>
      <c r="E46" s="468">
        <f t="shared" si="14"/>
        <v>17565</v>
      </c>
      <c r="F46" s="468">
        <f t="shared" si="14"/>
        <v>22331</v>
      </c>
      <c r="G46" s="468">
        <f t="shared" si="14"/>
        <v>23413</v>
      </c>
      <c r="H46" s="468">
        <f t="shared" si="14"/>
        <v>24953</v>
      </c>
      <c r="I46" s="468">
        <f t="shared" si="14"/>
        <v>23109</v>
      </c>
      <c r="J46" s="468">
        <f t="shared" si="14"/>
        <v>22079</v>
      </c>
      <c r="K46" s="468">
        <f t="shared" si="14"/>
        <v>22885</v>
      </c>
      <c r="L46" s="468">
        <f t="shared" si="14"/>
        <v>24474</v>
      </c>
      <c r="M46" s="468">
        <f t="shared" si="14"/>
        <v>24372</v>
      </c>
      <c r="N46" s="468">
        <f t="shared" si="14"/>
        <v>22107</v>
      </c>
      <c r="O46" s="468">
        <f t="shared" si="14"/>
        <v>18044</v>
      </c>
      <c r="P46" s="468">
        <f t="shared" si="14"/>
        <v>14284</v>
      </c>
      <c r="Q46" s="468">
        <f t="shared" si="14"/>
        <v>9994</v>
      </c>
      <c r="R46" s="468">
        <f t="shared" si="14"/>
        <v>6670</v>
      </c>
      <c r="S46" s="468">
        <f t="shared" si="14"/>
        <v>4663</v>
      </c>
      <c r="T46" s="468">
        <f t="shared" si="14"/>
        <v>2950</v>
      </c>
      <c r="U46" s="466">
        <f t="shared" si="14"/>
        <v>3431</v>
      </c>
      <c r="V46" s="451"/>
      <c r="W46" s="451"/>
      <c r="X46" s="451"/>
      <c r="Y46" s="451"/>
      <c r="Z46" s="451"/>
      <c r="AA46" s="451"/>
      <c r="AB46" s="451"/>
      <c r="AC46" s="451"/>
      <c r="AD46" s="451"/>
      <c r="AE46" s="451"/>
      <c r="AF46" s="451"/>
      <c r="AG46" s="451"/>
      <c r="AH46" s="451"/>
      <c r="AI46" s="451"/>
      <c r="AJ46" s="451"/>
      <c r="AK46" s="451"/>
      <c r="AL46" s="451"/>
      <c r="AM46" s="451"/>
      <c r="AN46" s="451"/>
      <c r="AO46" s="451"/>
      <c r="AP46" s="451"/>
      <c r="AQ46" s="451"/>
      <c r="AR46" s="451"/>
      <c r="AS46" s="451"/>
      <c r="AT46" s="451"/>
      <c r="AU46" s="451"/>
      <c r="AV46" s="451"/>
      <c r="AW46" s="451"/>
      <c r="AX46" s="451"/>
      <c r="AY46" s="451"/>
      <c r="AZ46" s="451"/>
      <c r="BA46" s="451"/>
      <c r="BB46" s="451"/>
      <c r="BC46" s="451"/>
      <c r="BD46" s="451"/>
      <c r="BE46" s="451"/>
      <c r="BF46" s="451"/>
      <c r="BG46" s="451"/>
      <c r="BH46" s="451"/>
    </row>
    <row r="47" spans="1:60" s="453" customFormat="1" ht="15.75" x14ac:dyDescent="0.25">
      <c r="A47" s="477"/>
      <c r="B47" s="470" t="s">
        <v>508</v>
      </c>
      <c r="C47" s="471">
        <f t="shared" si="12"/>
        <v>144544</v>
      </c>
      <c r="D47" s="471">
        <f>[6]PMANORTE!E10</f>
        <v>2023</v>
      </c>
      <c r="E47" s="471">
        <f>[6]PMANORTE!F10</f>
        <v>8923</v>
      </c>
      <c r="F47" s="471">
        <f>[6]PMANORTE!G10</f>
        <v>11313</v>
      </c>
      <c r="G47" s="471">
        <f>[6]PMANORTE!H10</f>
        <v>11856</v>
      </c>
      <c r="H47" s="471">
        <f>[6]PMANORTE!I10</f>
        <v>12648</v>
      </c>
      <c r="I47" s="471">
        <f>[6]PMANORTE!J10</f>
        <v>11657</v>
      </c>
      <c r="J47" s="471">
        <f>[6]PMANORTE!K10</f>
        <v>10981</v>
      </c>
      <c r="K47" s="471">
        <f>[6]PMANORTE!L10</f>
        <v>10878</v>
      </c>
      <c r="L47" s="471">
        <f>[6]PMANORTE!M10</f>
        <v>11673</v>
      </c>
      <c r="M47" s="471">
        <f>[6]PMANORTE!N10</f>
        <v>11978</v>
      </c>
      <c r="N47" s="471">
        <f>[6]PMANORTE!O10</f>
        <v>11221</v>
      </c>
      <c r="O47" s="471">
        <f>[6]PMANORTE!P10</f>
        <v>9039</v>
      </c>
      <c r="P47" s="471">
        <f>[6]PMANORTE!Q10</f>
        <v>7197</v>
      </c>
      <c r="Q47" s="471">
        <f>[6]PMANORTE!R10</f>
        <v>4937</v>
      </c>
      <c r="R47" s="471">
        <f>[6]PMANORTE!S10</f>
        <v>3186</v>
      </c>
      <c r="S47" s="471">
        <f>[6]PMANORTE!T10</f>
        <v>2162</v>
      </c>
      <c r="T47" s="471">
        <f>[6]PMANORTE!U10</f>
        <v>1319</v>
      </c>
      <c r="U47" s="460">
        <f>[6]PMANORTE!V10</f>
        <v>1553</v>
      </c>
      <c r="V47" s="451"/>
      <c r="W47" s="451"/>
      <c r="X47" s="451"/>
      <c r="Y47" s="451"/>
      <c r="Z47" s="451"/>
      <c r="AA47" s="451"/>
      <c r="AB47" s="451"/>
      <c r="AC47" s="451"/>
      <c r="AD47" s="451"/>
      <c r="AE47" s="451"/>
      <c r="AF47" s="451"/>
      <c r="AG47" s="451"/>
      <c r="AH47" s="451"/>
      <c r="AI47" s="451"/>
      <c r="AJ47" s="451"/>
      <c r="AK47" s="451"/>
      <c r="AL47" s="451"/>
      <c r="AM47" s="451"/>
      <c r="AN47" s="451"/>
      <c r="AO47" s="451"/>
      <c r="AP47" s="451"/>
      <c r="AQ47" s="451"/>
      <c r="AR47" s="451"/>
      <c r="AS47" s="451"/>
      <c r="AT47" s="451"/>
      <c r="AU47" s="451"/>
      <c r="AV47" s="451"/>
      <c r="AW47" s="451"/>
      <c r="AX47" s="451"/>
      <c r="AY47" s="451"/>
      <c r="AZ47" s="451"/>
      <c r="BA47" s="451"/>
      <c r="BB47" s="451"/>
      <c r="BC47" s="451"/>
      <c r="BD47" s="451"/>
      <c r="BE47" s="451"/>
      <c r="BF47" s="451"/>
      <c r="BG47" s="451"/>
      <c r="BH47" s="451"/>
    </row>
    <row r="48" spans="1:60" s="453" customFormat="1" ht="15.75" x14ac:dyDescent="0.25">
      <c r="A48" s="477"/>
      <c r="B48" s="470" t="s">
        <v>509</v>
      </c>
      <c r="C48" s="471">
        <f t="shared" si="12"/>
        <v>146860</v>
      </c>
      <c r="D48" s="471">
        <f>[6]PMANORTE!E11</f>
        <v>2057</v>
      </c>
      <c r="E48" s="471">
        <f>[6]PMANORTE!F11</f>
        <v>8642</v>
      </c>
      <c r="F48" s="471">
        <f>[6]PMANORTE!G11</f>
        <v>11018</v>
      </c>
      <c r="G48" s="471">
        <f>[6]PMANORTE!H11</f>
        <v>11557</v>
      </c>
      <c r="H48" s="471">
        <f>[6]PMANORTE!I11</f>
        <v>12305</v>
      </c>
      <c r="I48" s="471">
        <f>[6]PMANORTE!J11</f>
        <v>11452</v>
      </c>
      <c r="J48" s="471">
        <f>[6]PMANORTE!K11</f>
        <v>11098</v>
      </c>
      <c r="K48" s="471">
        <f>[6]PMANORTE!L11</f>
        <v>12007</v>
      </c>
      <c r="L48" s="471">
        <f>[6]PMANORTE!M11</f>
        <v>12801</v>
      </c>
      <c r="M48" s="471">
        <f>[6]PMANORTE!N11</f>
        <v>12394</v>
      </c>
      <c r="N48" s="471">
        <f>[6]PMANORTE!O11</f>
        <v>10886</v>
      </c>
      <c r="O48" s="471">
        <f>[6]PMANORTE!P11</f>
        <v>9005</v>
      </c>
      <c r="P48" s="471">
        <f>[6]PMANORTE!Q11</f>
        <v>7087</v>
      </c>
      <c r="Q48" s="471">
        <f>[6]PMANORTE!R11</f>
        <v>5057</v>
      </c>
      <c r="R48" s="471">
        <f>[6]PMANORTE!S11</f>
        <v>3484</v>
      </c>
      <c r="S48" s="471">
        <f>[6]PMANORTE!T11</f>
        <v>2501</v>
      </c>
      <c r="T48" s="471">
        <f>[6]PMANORTE!U11</f>
        <v>1631</v>
      </c>
      <c r="U48" s="460">
        <f>[6]PMANORTE!V11</f>
        <v>1878</v>
      </c>
      <c r="V48" s="451"/>
      <c r="W48" s="451"/>
      <c r="X48" s="451"/>
      <c r="Y48" s="451"/>
      <c r="Z48" s="451"/>
      <c r="AA48" s="451"/>
      <c r="AB48" s="451"/>
      <c r="AC48" s="451"/>
      <c r="AD48" s="451"/>
      <c r="AE48" s="451"/>
      <c r="AF48" s="451"/>
      <c r="AG48" s="451"/>
      <c r="AH48" s="451"/>
      <c r="AI48" s="451"/>
      <c r="AJ48" s="451"/>
      <c r="AK48" s="451"/>
      <c r="AL48" s="451"/>
      <c r="AM48" s="451"/>
      <c r="AN48" s="451"/>
      <c r="AO48" s="451"/>
      <c r="AP48" s="451"/>
      <c r="AQ48" s="451"/>
      <c r="AR48" s="451"/>
      <c r="AS48" s="451"/>
      <c r="AT48" s="451"/>
      <c r="AU48" s="451"/>
      <c r="AV48" s="451"/>
      <c r="AW48" s="451"/>
      <c r="AX48" s="451"/>
      <c r="AY48" s="451"/>
      <c r="AZ48" s="451"/>
      <c r="BA48" s="451"/>
      <c r="BB48" s="451"/>
      <c r="BC48" s="451"/>
      <c r="BD48" s="451"/>
      <c r="BE48" s="451"/>
      <c r="BF48" s="451"/>
      <c r="BG48" s="451"/>
      <c r="BH48" s="451"/>
    </row>
    <row r="49" spans="1:60" s="453" customFormat="1" ht="15.75" x14ac:dyDescent="0.25">
      <c r="A49" s="474" t="s">
        <v>265</v>
      </c>
      <c r="B49" s="478"/>
      <c r="C49" s="468">
        <f t="shared" si="12"/>
        <v>250333</v>
      </c>
      <c r="D49" s="484">
        <f t="shared" ref="D49:U49" si="15">+D50+D51</f>
        <v>4508</v>
      </c>
      <c r="E49" s="468">
        <f t="shared" si="15"/>
        <v>17880</v>
      </c>
      <c r="F49" s="468">
        <f t="shared" si="15"/>
        <v>22661</v>
      </c>
      <c r="G49" s="468">
        <f t="shared" si="15"/>
        <v>22758</v>
      </c>
      <c r="H49" s="468">
        <f t="shared" si="15"/>
        <v>22866</v>
      </c>
      <c r="I49" s="468">
        <f t="shared" si="15"/>
        <v>21839</v>
      </c>
      <c r="J49" s="468">
        <f t="shared" si="15"/>
        <v>20415</v>
      </c>
      <c r="K49" s="468">
        <f t="shared" si="15"/>
        <v>18930</v>
      </c>
      <c r="L49" s="468">
        <f t="shared" si="15"/>
        <v>15404</v>
      </c>
      <c r="M49" s="468">
        <f t="shared" si="15"/>
        <v>12009</v>
      </c>
      <c r="N49" s="468">
        <f t="shared" si="15"/>
        <v>10953</v>
      </c>
      <c r="O49" s="468">
        <f t="shared" si="15"/>
        <v>10634</v>
      </c>
      <c r="P49" s="468">
        <f t="shared" si="15"/>
        <v>10939</v>
      </c>
      <c r="Q49" s="468">
        <f t="shared" si="15"/>
        <v>10134</v>
      </c>
      <c r="R49" s="468">
        <f t="shared" si="15"/>
        <v>8670</v>
      </c>
      <c r="S49" s="468">
        <f t="shared" si="15"/>
        <v>6768</v>
      </c>
      <c r="T49" s="468">
        <f t="shared" si="15"/>
        <v>5519</v>
      </c>
      <c r="U49" s="466">
        <f t="shared" si="15"/>
        <v>7446</v>
      </c>
      <c r="V49" s="451"/>
      <c r="W49" s="451"/>
      <c r="X49" s="451"/>
      <c r="Y49" s="451"/>
      <c r="Z49" s="451"/>
      <c r="AA49" s="451"/>
      <c r="AB49" s="451"/>
      <c r="AC49" s="451"/>
      <c r="AD49" s="451"/>
      <c r="AE49" s="451"/>
      <c r="AF49" s="451"/>
      <c r="AG49" s="451"/>
      <c r="AH49" s="451"/>
      <c r="AI49" s="451"/>
      <c r="AJ49" s="451"/>
      <c r="AK49" s="451"/>
      <c r="AL49" s="451"/>
      <c r="AM49" s="451"/>
      <c r="AN49" s="451"/>
      <c r="AO49" s="451"/>
      <c r="AP49" s="451"/>
      <c r="AQ49" s="451"/>
      <c r="AR49" s="451"/>
      <c r="AS49" s="451"/>
      <c r="AT49" s="451"/>
      <c r="AU49" s="451"/>
      <c r="AV49" s="451"/>
      <c r="AW49" s="451"/>
      <c r="AX49" s="451"/>
      <c r="AY49" s="451"/>
      <c r="AZ49" s="451"/>
      <c r="BA49" s="451"/>
      <c r="BB49" s="451"/>
      <c r="BC49" s="451"/>
      <c r="BD49" s="451"/>
      <c r="BE49" s="451"/>
      <c r="BF49" s="451"/>
      <c r="BG49" s="451"/>
      <c r="BH49" s="451"/>
    </row>
    <row r="50" spans="1:60" s="453" customFormat="1" ht="15.75" x14ac:dyDescent="0.25">
      <c r="A50" s="469"/>
      <c r="B50" s="470" t="s">
        <v>508</v>
      </c>
      <c r="C50" s="471">
        <f t="shared" si="12"/>
        <v>129588</v>
      </c>
      <c r="D50" s="471">
        <f>[6]VERAGUAS!E8</f>
        <v>2331</v>
      </c>
      <c r="E50" s="471">
        <f>[6]VERAGUAS!F8</f>
        <v>9093</v>
      </c>
      <c r="F50" s="471">
        <f>[6]VERAGUAS!G8</f>
        <v>11552</v>
      </c>
      <c r="G50" s="471">
        <f>[6]VERAGUAS!H8</f>
        <v>11603</v>
      </c>
      <c r="H50" s="471">
        <f>[6]VERAGUAS!I8</f>
        <v>11671</v>
      </c>
      <c r="I50" s="471">
        <f>[6]VERAGUAS!J8</f>
        <v>11258</v>
      </c>
      <c r="J50" s="471">
        <f>[6]VERAGUAS!K8</f>
        <v>10333</v>
      </c>
      <c r="K50" s="471">
        <f>[6]VERAGUAS!L8</f>
        <v>9850</v>
      </c>
      <c r="L50" s="471">
        <f>[6]VERAGUAS!M8</f>
        <v>8359</v>
      </c>
      <c r="M50" s="471">
        <f>[6]VERAGUAS!N8</f>
        <v>6473</v>
      </c>
      <c r="N50" s="471">
        <f>[6]VERAGUAS!O8</f>
        <v>5894</v>
      </c>
      <c r="O50" s="471">
        <f>[6]VERAGUAS!P8</f>
        <v>5712</v>
      </c>
      <c r="P50" s="471">
        <f>[6]VERAGUAS!Q8</f>
        <v>5792</v>
      </c>
      <c r="Q50" s="471">
        <f>[6]VERAGUAS!R8</f>
        <v>5386</v>
      </c>
      <c r="R50" s="471">
        <f>[6]VERAGUAS!S8</f>
        <v>4568</v>
      </c>
      <c r="S50" s="471">
        <f>[6]VERAGUAS!T8</f>
        <v>3518</v>
      </c>
      <c r="T50" s="471">
        <f>[6]VERAGUAS!U8</f>
        <v>2702</v>
      </c>
      <c r="U50" s="460">
        <f>[6]VERAGUAS!V8</f>
        <v>3493</v>
      </c>
      <c r="V50" s="451"/>
      <c r="W50" s="451"/>
      <c r="X50" s="451"/>
      <c r="Y50" s="451"/>
      <c r="Z50" s="451"/>
      <c r="AA50" s="451"/>
      <c r="AB50" s="451"/>
      <c r="AC50" s="451"/>
      <c r="AD50" s="451"/>
      <c r="AE50" s="451"/>
      <c r="AF50" s="451"/>
      <c r="AG50" s="451"/>
      <c r="AH50" s="451"/>
      <c r="AI50" s="451"/>
      <c r="AJ50" s="451"/>
      <c r="AK50" s="451"/>
      <c r="AL50" s="451"/>
      <c r="AM50" s="451"/>
      <c r="AN50" s="451"/>
      <c r="AO50" s="451"/>
      <c r="AP50" s="451"/>
      <c r="AQ50" s="451"/>
      <c r="AR50" s="451"/>
      <c r="AS50" s="451"/>
      <c r="AT50" s="451"/>
      <c r="AU50" s="451"/>
      <c r="AV50" s="451"/>
      <c r="AW50" s="451"/>
      <c r="AX50" s="451"/>
      <c r="AY50" s="451"/>
      <c r="AZ50" s="451"/>
      <c r="BA50" s="451"/>
      <c r="BB50" s="451"/>
      <c r="BC50" s="451"/>
      <c r="BD50" s="451"/>
      <c r="BE50" s="451"/>
      <c r="BF50" s="451"/>
      <c r="BG50" s="451"/>
      <c r="BH50" s="451"/>
    </row>
    <row r="51" spans="1:60" s="453" customFormat="1" ht="15.75" x14ac:dyDescent="0.25">
      <c r="A51" s="469"/>
      <c r="B51" s="470" t="s">
        <v>509</v>
      </c>
      <c r="C51" s="471">
        <f t="shared" si="12"/>
        <v>120745</v>
      </c>
      <c r="D51" s="471">
        <f>[6]VERAGUAS!E9</f>
        <v>2177</v>
      </c>
      <c r="E51" s="471">
        <f>[6]VERAGUAS!F9</f>
        <v>8787</v>
      </c>
      <c r="F51" s="471">
        <f>[6]VERAGUAS!G9</f>
        <v>11109</v>
      </c>
      <c r="G51" s="471">
        <f>[6]VERAGUAS!H9</f>
        <v>11155</v>
      </c>
      <c r="H51" s="471">
        <f>[6]VERAGUAS!I9</f>
        <v>11195</v>
      </c>
      <c r="I51" s="471">
        <f>[6]VERAGUAS!J9</f>
        <v>10581</v>
      </c>
      <c r="J51" s="471">
        <f>[6]VERAGUAS!K9</f>
        <v>10082</v>
      </c>
      <c r="K51" s="471">
        <f>[6]VERAGUAS!L9</f>
        <v>9080</v>
      </c>
      <c r="L51" s="471">
        <f>[6]VERAGUAS!M9</f>
        <v>7045</v>
      </c>
      <c r="M51" s="471">
        <f>[6]VERAGUAS!N9</f>
        <v>5536</v>
      </c>
      <c r="N51" s="471">
        <f>[6]VERAGUAS!O9</f>
        <v>5059</v>
      </c>
      <c r="O51" s="471">
        <f>[6]VERAGUAS!P9</f>
        <v>4922</v>
      </c>
      <c r="P51" s="471">
        <f>[6]VERAGUAS!Q9</f>
        <v>5147</v>
      </c>
      <c r="Q51" s="471">
        <f>[6]VERAGUAS!R9</f>
        <v>4748</v>
      </c>
      <c r="R51" s="471">
        <f>[6]VERAGUAS!S9</f>
        <v>4102</v>
      </c>
      <c r="S51" s="471">
        <f>[6]VERAGUAS!T9</f>
        <v>3250</v>
      </c>
      <c r="T51" s="471">
        <f>[6]VERAGUAS!U9</f>
        <v>2817</v>
      </c>
      <c r="U51" s="460">
        <f>[6]VERAGUAS!V9</f>
        <v>3953</v>
      </c>
      <c r="V51" s="451"/>
      <c r="W51" s="451"/>
      <c r="X51" s="451"/>
      <c r="Y51" s="451"/>
      <c r="Z51" s="451"/>
      <c r="AA51" s="451"/>
      <c r="AB51" s="451"/>
      <c r="AC51" s="451"/>
      <c r="AD51" s="451"/>
      <c r="AE51" s="451"/>
      <c r="AF51" s="451"/>
      <c r="AG51" s="451"/>
      <c r="AH51" s="451"/>
      <c r="AI51" s="451"/>
      <c r="AJ51" s="451"/>
      <c r="AK51" s="451"/>
      <c r="AL51" s="451"/>
      <c r="AM51" s="451"/>
      <c r="AN51" s="451"/>
      <c r="AO51" s="451"/>
      <c r="AP51" s="451"/>
      <c r="AQ51" s="451"/>
      <c r="AR51" s="451"/>
      <c r="AS51" s="451"/>
      <c r="AT51" s="451"/>
      <c r="AU51" s="451"/>
      <c r="AV51" s="451"/>
      <c r="AW51" s="451"/>
      <c r="AX51" s="451"/>
      <c r="AY51" s="451"/>
      <c r="AZ51" s="451"/>
      <c r="BA51" s="451"/>
      <c r="BB51" s="451"/>
      <c r="BC51" s="451"/>
      <c r="BD51" s="451"/>
      <c r="BE51" s="451"/>
      <c r="BF51" s="451"/>
      <c r="BG51" s="451"/>
      <c r="BH51" s="451"/>
    </row>
    <row r="52" spans="1:60" s="453" customFormat="1" ht="15.75" x14ac:dyDescent="0.25">
      <c r="A52" s="474" t="s">
        <v>266</v>
      </c>
      <c r="B52" s="478"/>
      <c r="C52" s="468">
        <f t="shared" si="12"/>
        <v>48430</v>
      </c>
      <c r="D52" s="468">
        <f t="shared" ref="D52:U52" si="16">+D53+D54</f>
        <v>1501.3300000000002</v>
      </c>
      <c r="E52" s="468">
        <f t="shared" si="16"/>
        <v>5464.67</v>
      </c>
      <c r="F52" s="468">
        <f t="shared" si="16"/>
        <v>5932</v>
      </c>
      <c r="G52" s="468">
        <f t="shared" si="16"/>
        <v>5329</v>
      </c>
      <c r="H52" s="468">
        <f t="shared" si="16"/>
        <v>5367</v>
      </c>
      <c r="I52" s="468">
        <f t="shared" si="16"/>
        <v>4909</v>
      </c>
      <c r="J52" s="468">
        <f t="shared" si="16"/>
        <v>4362</v>
      </c>
      <c r="K52" s="468">
        <f t="shared" si="16"/>
        <v>3260</v>
      </c>
      <c r="L52" s="468">
        <f t="shared" si="16"/>
        <v>1851</v>
      </c>
      <c r="M52" s="468">
        <f t="shared" si="16"/>
        <v>1184</v>
      </c>
      <c r="N52" s="468">
        <f t="shared" si="16"/>
        <v>1238</v>
      </c>
      <c r="O52" s="468">
        <f t="shared" si="16"/>
        <v>1224</v>
      </c>
      <c r="P52" s="468">
        <f t="shared" si="16"/>
        <v>1234</v>
      </c>
      <c r="Q52" s="468">
        <f t="shared" si="16"/>
        <v>1357</v>
      </c>
      <c r="R52" s="468">
        <f t="shared" si="16"/>
        <v>1107</v>
      </c>
      <c r="S52" s="468">
        <f t="shared" si="16"/>
        <v>1224</v>
      </c>
      <c r="T52" s="468">
        <f t="shared" si="16"/>
        <v>867</v>
      </c>
      <c r="U52" s="466">
        <f t="shared" si="16"/>
        <v>1019</v>
      </c>
      <c r="V52" s="451"/>
      <c r="W52" s="451"/>
      <c r="X52" s="451"/>
      <c r="Y52" s="451"/>
      <c r="Z52" s="451"/>
      <c r="AA52" s="451"/>
      <c r="AB52" s="451"/>
      <c r="AC52" s="451"/>
      <c r="AD52" s="451"/>
      <c r="AE52" s="451"/>
      <c r="AF52" s="451"/>
      <c r="AG52" s="451"/>
      <c r="AH52" s="451"/>
      <c r="AI52" s="451"/>
      <c r="AJ52" s="451"/>
      <c r="AK52" s="451"/>
      <c r="AL52" s="451"/>
      <c r="AM52" s="451"/>
      <c r="AN52" s="451"/>
      <c r="AO52" s="451"/>
      <c r="AP52" s="451"/>
      <c r="AQ52" s="451"/>
      <c r="AR52" s="451"/>
      <c r="AS52" s="451"/>
      <c r="AT52" s="451"/>
      <c r="AU52" s="451"/>
      <c r="AV52" s="451"/>
      <c r="AW52" s="451"/>
      <c r="AX52" s="451"/>
      <c r="AY52" s="451"/>
      <c r="AZ52" s="451"/>
      <c r="BA52" s="451"/>
      <c r="BB52" s="451"/>
      <c r="BC52" s="451"/>
      <c r="BD52" s="451"/>
      <c r="BE52" s="451"/>
      <c r="BF52" s="451"/>
      <c r="BG52" s="451"/>
      <c r="BH52" s="451"/>
    </row>
    <row r="53" spans="1:60" s="453" customFormat="1" ht="15.75" x14ac:dyDescent="0.25">
      <c r="A53" s="477"/>
      <c r="B53" s="470" t="s">
        <v>508</v>
      </c>
      <c r="C53" s="471">
        <f t="shared" si="12"/>
        <v>23567</v>
      </c>
      <c r="D53" s="471">
        <f>[6]KUNA_YALA!E8</f>
        <v>730.57700000000011</v>
      </c>
      <c r="E53" s="471">
        <f>[6]KUNA_YALA!F8</f>
        <v>2814.4229999999998</v>
      </c>
      <c r="F53" s="471">
        <f>[6]KUNA_YALA!G8</f>
        <v>3011</v>
      </c>
      <c r="G53" s="471">
        <f>[6]KUNA_YALA!H8</f>
        <v>2716</v>
      </c>
      <c r="H53" s="471">
        <f>[6]KUNA_YALA!I8</f>
        <v>2747</v>
      </c>
      <c r="I53" s="471">
        <f>[6]KUNA_YALA!J8</f>
        <v>2532</v>
      </c>
      <c r="J53" s="471">
        <f>[6]KUNA_YALA!K8</f>
        <v>2281</v>
      </c>
      <c r="K53" s="471">
        <f>[6]KUNA_YALA!L8</f>
        <v>1711</v>
      </c>
      <c r="L53" s="471">
        <f>[6]KUNA_YALA!M8</f>
        <v>837</v>
      </c>
      <c r="M53" s="471">
        <f>[6]KUNA_YALA!N8</f>
        <v>381</v>
      </c>
      <c r="N53" s="471">
        <f>[6]KUNA_YALA!O8</f>
        <v>426</v>
      </c>
      <c r="O53" s="471">
        <f>[6]KUNA_YALA!P8</f>
        <v>483</v>
      </c>
      <c r="P53" s="471">
        <f>[6]KUNA_YALA!Q8</f>
        <v>495</v>
      </c>
      <c r="Q53" s="471">
        <f>[6]KUNA_YALA!R8</f>
        <v>570</v>
      </c>
      <c r="R53" s="471">
        <f>[6]KUNA_YALA!S8</f>
        <v>494</v>
      </c>
      <c r="S53" s="471">
        <f>[6]KUNA_YALA!T8</f>
        <v>512</v>
      </c>
      <c r="T53" s="471">
        <f>[6]KUNA_YALA!U8</f>
        <v>354</v>
      </c>
      <c r="U53" s="460">
        <f>[6]KUNA_YALA!V8</f>
        <v>472</v>
      </c>
      <c r="V53" s="451"/>
      <c r="W53" s="451"/>
      <c r="X53" s="451"/>
      <c r="Y53" s="451"/>
      <c r="Z53" s="451"/>
      <c r="AA53" s="451"/>
      <c r="AB53" s="451"/>
      <c r="AC53" s="451"/>
      <c r="AD53" s="451"/>
      <c r="AE53" s="451"/>
      <c r="AF53" s="451"/>
      <c r="AG53" s="451"/>
      <c r="AH53" s="451"/>
      <c r="AI53" s="451"/>
      <c r="AJ53" s="451"/>
      <c r="AK53" s="451"/>
      <c r="AL53" s="451"/>
      <c r="AM53" s="451"/>
      <c r="AN53" s="451"/>
      <c r="AO53" s="451"/>
      <c r="AP53" s="451"/>
      <c r="AQ53" s="451"/>
      <c r="AR53" s="451"/>
      <c r="AS53" s="451"/>
      <c r="AT53" s="451"/>
      <c r="AU53" s="451"/>
      <c r="AV53" s="451"/>
      <c r="AW53" s="451"/>
      <c r="AX53" s="451"/>
      <c r="AY53" s="451"/>
      <c r="AZ53" s="451"/>
      <c r="BA53" s="451"/>
      <c r="BB53" s="451"/>
      <c r="BC53" s="451"/>
      <c r="BD53" s="451"/>
      <c r="BE53" s="451"/>
      <c r="BF53" s="451"/>
      <c r="BG53" s="451"/>
      <c r="BH53" s="451"/>
    </row>
    <row r="54" spans="1:60" s="453" customFormat="1" ht="15.75" x14ac:dyDescent="0.25">
      <c r="A54" s="477"/>
      <c r="B54" s="470" t="s">
        <v>509</v>
      </c>
      <c r="C54" s="471">
        <f t="shared" si="12"/>
        <v>24863</v>
      </c>
      <c r="D54" s="471">
        <f>[6]KUNA_YALA!E9</f>
        <v>770.75300000000004</v>
      </c>
      <c r="E54" s="471">
        <f>[6]KUNA_YALA!F9</f>
        <v>2650.2469999999998</v>
      </c>
      <c r="F54" s="471">
        <f>[6]KUNA_YALA!G9</f>
        <v>2921</v>
      </c>
      <c r="G54" s="471">
        <f>[6]KUNA_YALA!H9</f>
        <v>2613</v>
      </c>
      <c r="H54" s="471">
        <f>[6]KUNA_YALA!I9</f>
        <v>2620</v>
      </c>
      <c r="I54" s="471">
        <f>[6]KUNA_YALA!J9</f>
        <v>2377</v>
      </c>
      <c r="J54" s="471">
        <f>[6]KUNA_YALA!K9</f>
        <v>2081</v>
      </c>
      <c r="K54" s="471">
        <f>[6]KUNA_YALA!L9</f>
        <v>1549</v>
      </c>
      <c r="L54" s="471">
        <f>[6]KUNA_YALA!M9</f>
        <v>1014</v>
      </c>
      <c r="M54" s="471">
        <f>[6]KUNA_YALA!N9</f>
        <v>803</v>
      </c>
      <c r="N54" s="471">
        <f>[6]KUNA_YALA!O9</f>
        <v>812</v>
      </c>
      <c r="O54" s="471">
        <f>[6]KUNA_YALA!P9</f>
        <v>741</v>
      </c>
      <c r="P54" s="471">
        <f>[6]KUNA_YALA!Q9</f>
        <v>739</v>
      </c>
      <c r="Q54" s="471">
        <f>[6]KUNA_YALA!R9</f>
        <v>787</v>
      </c>
      <c r="R54" s="471">
        <f>[6]KUNA_YALA!S9</f>
        <v>613</v>
      </c>
      <c r="S54" s="471">
        <f>[6]KUNA_YALA!T9</f>
        <v>712</v>
      </c>
      <c r="T54" s="471">
        <f>[6]KUNA_YALA!U9</f>
        <v>513</v>
      </c>
      <c r="U54" s="460">
        <f>[6]KUNA_YALA!V9</f>
        <v>547</v>
      </c>
      <c r="V54" s="451"/>
      <c r="W54" s="451"/>
      <c r="X54" s="451"/>
      <c r="Y54" s="451"/>
      <c r="Z54" s="451"/>
      <c r="AA54" s="451"/>
      <c r="AB54" s="451"/>
      <c r="AC54" s="451"/>
      <c r="AD54" s="451"/>
      <c r="AE54" s="451"/>
      <c r="AF54" s="451"/>
      <c r="AG54" s="451"/>
      <c r="AH54" s="451"/>
      <c r="AI54" s="451"/>
      <c r="AJ54" s="451"/>
      <c r="AK54" s="451"/>
      <c r="AL54" s="451"/>
      <c r="AM54" s="451"/>
      <c r="AN54" s="451"/>
      <c r="AO54" s="451"/>
      <c r="AP54" s="451"/>
      <c r="AQ54" s="451"/>
      <c r="AR54" s="451"/>
      <c r="AS54" s="451"/>
      <c r="AT54" s="451"/>
      <c r="AU54" s="451"/>
      <c r="AV54" s="451"/>
      <c r="AW54" s="451"/>
      <c r="AX54" s="451"/>
      <c r="AY54" s="451"/>
      <c r="AZ54" s="451"/>
      <c r="BA54" s="451"/>
      <c r="BB54" s="451"/>
      <c r="BC54" s="451"/>
      <c r="BD54" s="451"/>
      <c r="BE54" s="451"/>
      <c r="BF54" s="451"/>
      <c r="BG54" s="451"/>
      <c r="BH54" s="451"/>
    </row>
    <row r="55" spans="1:60" s="453" customFormat="1" ht="15.75" x14ac:dyDescent="0.25">
      <c r="A55" s="474" t="s">
        <v>518</v>
      </c>
      <c r="B55" s="478"/>
      <c r="C55" s="467">
        <f t="shared" si="12"/>
        <v>13278.083999999999</v>
      </c>
      <c r="D55" s="468">
        <f t="shared" ref="D55:U55" si="17">+D56+D57</f>
        <v>305.43099999999998</v>
      </c>
      <c r="E55" s="468">
        <f t="shared" si="17"/>
        <v>1512.653</v>
      </c>
      <c r="F55" s="468">
        <f t="shared" si="17"/>
        <v>1657</v>
      </c>
      <c r="G55" s="468">
        <f t="shared" si="17"/>
        <v>1468</v>
      </c>
      <c r="H55" s="468">
        <f t="shared" si="17"/>
        <v>1310</v>
      </c>
      <c r="I55" s="468">
        <f t="shared" si="17"/>
        <v>1364</v>
      </c>
      <c r="J55" s="468">
        <f t="shared" si="17"/>
        <v>1138</v>
      </c>
      <c r="K55" s="468">
        <f t="shared" si="17"/>
        <v>970</v>
      </c>
      <c r="L55" s="468">
        <f t="shared" si="17"/>
        <v>708</v>
      </c>
      <c r="M55" s="468">
        <f t="shared" si="17"/>
        <v>550</v>
      </c>
      <c r="N55" s="468">
        <f t="shared" si="17"/>
        <v>433</v>
      </c>
      <c r="O55" s="468">
        <f t="shared" si="17"/>
        <v>386</v>
      </c>
      <c r="P55" s="468">
        <f t="shared" si="17"/>
        <v>355</v>
      </c>
      <c r="Q55" s="468">
        <f t="shared" si="17"/>
        <v>341</v>
      </c>
      <c r="R55" s="468">
        <f t="shared" si="17"/>
        <v>295</v>
      </c>
      <c r="S55" s="468">
        <f t="shared" si="17"/>
        <v>210</v>
      </c>
      <c r="T55" s="468">
        <f t="shared" si="17"/>
        <v>138</v>
      </c>
      <c r="U55" s="466">
        <f t="shared" si="17"/>
        <v>137</v>
      </c>
      <c r="V55" s="451"/>
      <c r="W55" s="451"/>
      <c r="X55" s="451"/>
      <c r="Y55" s="451"/>
      <c r="Z55" s="451"/>
      <c r="AA55" s="451"/>
      <c r="AB55" s="451"/>
      <c r="AC55" s="451"/>
      <c r="AD55" s="451"/>
      <c r="AE55" s="451"/>
      <c r="AF55" s="451"/>
      <c r="AG55" s="451"/>
      <c r="AH55" s="451"/>
      <c r="AI55" s="451"/>
      <c r="AJ55" s="451"/>
      <c r="AK55" s="451"/>
      <c r="AL55" s="451"/>
      <c r="AM55" s="451"/>
      <c r="AN55" s="451"/>
      <c r="AO55" s="451"/>
      <c r="AP55" s="451"/>
      <c r="AQ55" s="451"/>
      <c r="AR55" s="451"/>
      <c r="AS55" s="451"/>
      <c r="AT55" s="451"/>
      <c r="AU55" s="451"/>
      <c r="AV55" s="451"/>
      <c r="AW55" s="451"/>
      <c r="AX55" s="451"/>
      <c r="AY55" s="451"/>
      <c r="AZ55" s="451"/>
      <c r="BA55" s="451"/>
      <c r="BB55" s="451"/>
      <c r="BC55" s="451"/>
      <c r="BD55" s="451"/>
      <c r="BE55" s="451"/>
      <c r="BF55" s="451"/>
      <c r="BG55" s="451"/>
      <c r="BH55" s="451"/>
    </row>
    <row r="56" spans="1:60" s="453" customFormat="1" ht="15.75" x14ac:dyDescent="0.25">
      <c r="A56" s="477"/>
      <c r="B56" s="470" t="s">
        <v>508</v>
      </c>
      <c r="C56" s="471">
        <f t="shared" si="12"/>
        <v>6966</v>
      </c>
      <c r="D56" s="471">
        <f>[6]DARIEN!E102</f>
        <v>160.16499999999996</v>
      </c>
      <c r="E56" s="471">
        <f>[6]DARIEN!F102</f>
        <v>765.83500000000004</v>
      </c>
      <c r="F56" s="471">
        <f>[6]DARIEN!G102</f>
        <v>842</v>
      </c>
      <c r="G56" s="471">
        <f>[6]DARIEN!H102</f>
        <v>745</v>
      </c>
      <c r="H56" s="471">
        <f>[6]DARIEN!I102</f>
        <v>664</v>
      </c>
      <c r="I56" s="471">
        <f>[6]DARIEN!J102</f>
        <v>740</v>
      </c>
      <c r="J56" s="471">
        <f>[6]DARIEN!K102</f>
        <v>598</v>
      </c>
      <c r="K56" s="471">
        <f>[6]DARIEN!L102</f>
        <v>522</v>
      </c>
      <c r="L56" s="471">
        <f>[6]DARIEN!M102</f>
        <v>402</v>
      </c>
      <c r="M56" s="471">
        <f>[6]DARIEN!N102</f>
        <v>299</v>
      </c>
      <c r="N56" s="471">
        <f>[6]DARIEN!O102</f>
        <v>228</v>
      </c>
      <c r="O56" s="471">
        <f>[6]DARIEN!P102</f>
        <v>203</v>
      </c>
      <c r="P56" s="471">
        <f>[6]DARIEN!Q102</f>
        <v>190</v>
      </c>
      <c r="Q56" s="471">
        <f>[6]DARIEN!R102</f>
        <v>185</v>
      </c>
      <c r="R56" s="471">
        <f>[6]DARIEN!S102</f>
        <v>159</v>
      </c>
      <c r="S56" s="471">
        <f>[6]DARIEN!T102</f>
        <v>113</v>
      </c>
      <c r="T56" s="471">
        <f>[6]DARIEN!U102</f>
        <v>74</v>
      </c>
      <c r="U56" s="460">
        <f>[6]DARIEN!V102</f>
        <v>76</v>
      </c>
      <c r="V56" s="451"/>
      <c r="W56" s="451"/>
      <c r="X56" s="451"/>
      <c r="Y56" s="451"/>
      <c r="Z56" s="451"/>
      <c r="AA56" s="451"/>
      <c r="AB56" s="451"/>
      <c r="AC56" s="451"/>
      <c r="AD56" s="451"/>
      <c r="AE56" s="451"/>
      <c r="AF56" s="451"/>
      <c r="AG56" s="451"/>
      <c r="AH56" s="451"/>
      <c r="AI56" s="451"/>
      <c r="AJ56" s="451"/>
      <c r="AK56" s="451"/>
      <c r="AL56" s="451"/>
      <c r="AM56" s="451"/>
      <c r="AN56" s="451"/>
      <c r="AO56" s="451"/>
      <c r="AP56" s="451"/>
      <c r="AQ56" s="451"/>
      <c r="AR56" s="451"/>
      <c r="AS56" s="451"/>
      <c r="AT56" s="451"/>
      <c r="AU56" s="451"/>
      <c r="AV56" s="451"/>
      <c r="AW56" s="451"/>
      <c r="AX56" s="451"/>
      <c r="AY56" s="451"/>
      <c r="AZ56" s="451"/>
      <c r="BA56" s="451"/>
      <c r="BB56" s="451"/>
      <c r="BC56" s="451"/>
      <c r="BD56" s="451"/>
      <c r="BE56" s="451"/>
      <c r="BF56" s="451"/>
      <c r="BG56" s="451"/>
      <c r="BH56" s="451"/>
    </row>
    <row r="57" spans="1:60" s="453" customFormat="1" ht="15.75" x14ac:dyDescent="0.25">
      <c r="A57" s="477"/>
      <c r="B57" s="470" t="s">
        <v>509</v>
      </c>
      <c r="C57" s="471">
        <f t="shared" si="12"/>
        <v>6312.0839999999998</v>
      </c>
      <c r="D57" s="471">
        <f>[6]DARIEN!E103</f>
        <v>145.26600000000002</v>
      </c>
      <c r="E57" s="471">
        <f>[6]DARIEN!F103</f>
        <v>746.81799999999998</v>
      </c>
      <c r="F57" s="471">
        <f>[6]DARIEN!G103</f>
        <v>815</v>
      </c>
      <c r="G57" s="471">
        <f>[6]DARIEN!H103</f>
        <v>723</v>
      </c>
      <c r="H57" s="471">
        <f>[6]DARIEN!I103</f>
        <v>646</v>
      </c>
      <c r="I57" s="471">
        <f>[6]DARIEN!J103</f>
        <v>624</v>
      </c>
      <c r="J57" s="471">
        <f>[6]DARIEN!K103</f>
        <v>540</v>
      </c>
      <c r="K57" s="471">
        <f>[6]DARIEN!L103</f>
        <v>448</v>
      </c>
      <c r="L57" s="471">
        <f>[6]DARIEN!M103</f>
        <v>306</v>
      </c>
      <c r="M57" s="471">
        <f>[6]DARIEN!N103</f>
        <v>251</v>
      </c>
      <c r="N57" s="471">
        <f>[6]DARIEN!O103</f>
        <v>205</v>
      </c>
      <c r="O57" s="471">
        <f>[6]DARIEN!P103</f>
        <v>183</v>
      </c>
      <c r="P57" s="471">
        <f>[6]DARIEN!Q103</f>
        <v>165</v>
      </c>
      <c r="Q57" s="471">
        <f>[6]DARIEN!R103</f>
        <v>156</v>
      </c>
      <c r="R57" s="471">
        <f>[6]DARIEN!S103</f>
        <v>136</v>
      </c>
      <c r="S57" s="471">
        <f>[6]DARIEN!T103</f>
        <v>97</v>
      </c>
      <c r="T57" s="471">
        <f>[6]DARIEN!U103</f>
        <v>64</v>
      </c>
      <c r="U57" s="460">
        <f>[6]DARIEN!V103</f>
        <v>61</v>
      </c>
      <c r="V57" s="451"/>
      <c r="W57" s="451"/>
      <c r="X57" s="451"/>
      <c r="Y57" s="451"/>
      <c r="Z57" s="451"/>
      <c r="AA57" s="451"/>
      <c r="AB57" s="451"/>
      <c r="AC57" s="451"/>
      <c r="AD57" s="451"/>
      <c r="AE57" s="451"/>
      <c r="AF57" s="451"/>
      <c r="AG57" s="451"/>
      <c r="AH57" s="451"/>
      <c r="AI57" s="451"/>
      <c r="AJ57" s="451"/>
      <c r="AK57" s="451"/>
      <c r="AL57" s="451"/>
      <c r="AM57" s="451"/>
      <c r="AN57" s="451"/>
      <c r="AO57" s="451"/>
      <c r="AP57" s="451"/>
      <c r="AQ57" s="451"/>
      <c r="AR57" s="451"/>
      <c r="AS57" s="451"/>
      <c r="AT57" s="451"/>
      <c r="AU57" s="451"/>
      <c r="AV57" s="451"/>
      <c r="AW57" s="451"/>
      <c r="AX57" s="451"/>
      <c r="AY57" s="451"/>
      <c r="AZ57" s="451"/>
      <c r="BA57" s="451"/>
      <c r="BB57" s="451"/>
      <c r="BC57" s="451"/>
      <c r="BD57" s="451"/>
      <c r="BE57" s="451"/>
      <c r="BF57" s="451"/>
      <c r="BG57" s="451"/>
      <c r="BH57" s="451"/>
    </row>
    <row r="58" spans="1:60" s="453" customFormat="1" ht="15.75" x14ac:dyDescent="0.25">
      <c r="A58" s="474" t="s">
        <v>519</v>
      </c>
      <c r="B58" s="478"/>
      <c r="C58" s="468">
        <f t="shared" si="12"/>
        <v>230395</v>
      </c>
      <c r="D58" s="484">
        <f t="shared" ref="D58:U58" si="18">+D59+D60</f>
        <v>7602</v>
      </c>
      <c r="E58" s="468">
        <f t="shared" si="18"/>
        <v>26836</v>
      </c>
      <c r="F58" s="468">
        <f t="shared" si="18"/>
        <v>31491</v>
      </c>
      <c r="G58" s="468">
        <f t="shared" si="18"/>
        <v>29291</v>
      </c>
      <c r="H58" s="468">
        <f t="shared" si="18"/>
        <v>27152</v>
      </c>
      <c r="I58" s="468">
        <f t="shared" si="18"/>
        <v>22280</v>
      </c>
      <c r="J58" s="468">
        <f t="shared" si="18"/>
        <v>20267</v>
      </c>
      <c r="K58" s="468">
        <f t="shared" si="18"/>
        <v>16444</v>
      </c>
      <c r="L58" s="468">
        <f t="shared" si="18"/>
        <v>11318</v>
      </c>
      <c r="M58" s="468">
        <f t="shared" si="18"/>
        <v>7900</v>
      </c>
      <c r="N58" s="468">
        <f t="shared" si="18"/>
        <v>6852</v>
      </c>
      <c r="O58" s="468">
        <f t="shared" si="18"/>
        <v>5140</v>
      </c>
      <c r="P58" s="468">
        <f t="shared" si="18"/>
        <v>4632</v>
      </c>
      <c r="Q58" s="468">
        <f t="shared" si="18"/>
        <v>4219</v>
      </c>
      <c r="R58" s="468">
        <f t="shared" si="18"/>
        <v>3107</v>
      </c>
      <c r="S58" s="468">
        <f t="shared" si="18"/>
        <v>2503</v>
      </c>
      <c r="T58" s="468">
        <f t="shared" si="18"/>
        <v>1563</v>
      </c>
      <c r="U58" s="466">
        <f t="shared" si="18"/>
        <v>1798</v>
      </c>
      <c r="V58" s="451"/>
      <c r="W58" s="451"/>
      <c r="X58" s="451"/>
      <c r="Y58" s="451"/>
      <c r="Z58" s="451"/>
      <c r="AA58" s="451"/>
      <c r="AB58" s="451"/>
      <c r="AC58" s="451"/>
      <c r="AD58" s="451"/>
      <c r="AE58" s="451"/>
      <c r="AF58" s="451"/>
      <c r="AG58" s="451"/>
      <c r="AH58" s="451"/>
      <c r="AI58" s="451"/>
      <c r="AJ58" s="451"/>
      <c r="AK58" s="451"/>
      <c r="AL58" s="451"/>
      <c r="AM58" s="451"/>
      <c r="AN58" s="451"/>
      <c r="AO58" s="451"/>
      <c r="AP58" s="451"/>
      <c r="AQ58" s="451"/>
      <c r="AR58" s="451"/>
      <c r="AS58" s="451"/>
      <c r="AT58" s="451"/>
      <c r="AU58" s="451"/>
      <c r="AV58" s="451"/>
      <c r="AW58" s="451"/>
      <c r="AX58" s="451"/>
      <c r="AY58" s="451"/>
      <c r="AZ58" s="451"/>
      <c r="BA58" s="451"/>
      <c r="BB58" s="451"/>
      <c r="BC58" s="451"/>
      <c r="BD58" s="451"/>
      <c r="BE58" s="451"/>
      <c r="BF58" s="451"/>
      <c r="BG58" s="451"/>
      <c r="BH58" s="451"/>
    </row>
    <row r="59" spans="1:60" s="453" customFormat="1" ht="15.75" x14ac:dyDescent="0.25">
      <c r="A59" s="477"/>
      <c r="B59" s="470" t="s">
        <v>508</v>
      </c>
      <c r="C59" s="471">
        <f t="shared" si="12"/>
        <v>113644</v>
      </c>
      <c r="D59" s="471">
        <f>[6]NGOBE_BUGLE!E8</f>
        <v>3748</v>
      </c>
      <c r="E59" s="471">
        <f>[6]NGOBE_BUGLE!F8</f>
        <v>13811</v>
      </c>
      <c r="F59" s="471">
        <f>[6]NGOBE_BUGLE!G8</f>
        <v>16028</v>
      </c>
      <c r="G59" s="471">
        <f>[6]NGOBE_BUGLE!H8</f>
        <v>14894</v>
      </c>
      <c r="H59" s="471">
        <f>[6]NGOBE_BUGLE!I8</f>
        <v>13812</v>
      </c>
      <c r="I59" s="471">
        <f>[6]NGOBE_BUGLE!J8</f>
        <v>11268</v>
      </c>
      <c r="J59" s="471">
        <f>[6]NGOBE_BUGLE!K8</f>
        <v>10025</v>
      </c>
      <c r="K59" s="471">
        <f>[6]NGOBE_BUGLE!L8</f>
        <v>8030</v>
      </c>
      <c r="L59" s="471">
        <f>[6]NGOBE_BUGLE!M8</f>
        <v>5225</v>
      </c>
      <c r="M59" s="471">
        <f>[6]NGOBE_BUGLE!N8</f>
        <v>3388</v>
      </c>
      <c r="N59" s="471">
        <f>[6]NGOBE_BUGLE!O8</f>
        <v>2921</v>
      </c>
      <c r="O59" s="471">
        <f>[6]NGOBE_BUGLE!P8</f>
        <v>2290</v>
      </c>
      <c r="P59" s="471">
        <f>[6]NGOBE_BUGLE!Q8</f>
        <v>2075</v>
      </c>
      <c r="Q59" s="471">
        <f>[6]NGOBE_BUGLE!R8</f>
        <v>1898</v>
      </c>
      <c r="R59" s="471">
        <f>[6]NGOBE_BUGLE!S8</f>
        <v>1399</v>
      </c>
      <c r="S59" s="471">
        <f>[6]NGOBE_BUGLE!T8</f>
        <v>1194</v>
      </c>
      <c r="T59" s="471">
        <f>[6]NGOBE_BUGLE!U8</f>
        <v>775</v>
      </c>
      <c r="U59" s="460">
        <f>[6]NGOBE_BUGLE!V8</f>
        <v>863</v>
      </c>
      <c r="V59" s="451"/>
      <c r="W59" s="451"/>
      <c r="X59" s="451"/>
      <c r="Y59" s="451"/>
      <c r="Z59" s="451"/>
      <c r="AA59" s="451"/>
      <c r="AB59" s="451"/>
      <c r="AC59" s="451"/>
      <c r="AD59" s="451"/>
      <c r="AE59" s="451"/>
      <c r="AF59" s="451"/>
      <c r="AG59" s="451"/>
      <c r="AH59" s="451"/>
      <c r="AI59" s="451"/>
      <c r="AJ59" s="451"/>
      <c r="AK59" s="451"/>
      <c r="AL59" s="451"/>
      <c r="AM59" s="451"/>
      <c r="AN59" s="451"/>
      <c r="AO59" s="451"/>
      <c r="AP59" s="451"/>
      <c r="AQ59" s="451"/>
      <c r="AR59" s="451"/>
      <c r="AS59" s="451"/>
      <c r="AT59" s="451"/>
      <c r="AU59" s="451"/>
      <c r="AV59" s="451"/>
      <c r="AW59" s="451"/>
      <c r="AX59" s="451"/>
      <c r="AY59" s="451"/>
      <c r="AZ59" s="451"/>
      <c r="BA59" s="451"/>
      <c r="BB59" s="451"/>
      <c r="BC59" s="451"/>
      <c r="BD59" s="451"/>
      <c r="BE59" s="451"/>
      <c r="BF59" s="451"/>
      <c r="BG59" s="451"/>
      <c r="BH59" s="451"/>
    </row>
    <row r="60" spans="1:60" s="453" customFormat="1" ht="15.75" x14ac:dyDescent="0.25">
      <c r="A60" s="477"/>
      <c r="B60" s="470" t="s">
        <v>509</v>
      </c>
      <c r="C60" s="471">
        <f t="shared" si="12"/>
        <v>116751</v>
      </c>
      <c r="D60" s="471">
        <f>[6]NGOBE_BUGLE!E9</f>
        <v>3854</v>
      </c>
      <c r="E60" s="471">
        <f>[6]NGOBE_BUGLE!F9</f>
        <v>13025</v>
      </c>
      <c r="F60" s="471">
        <f>[6]NGOBE_BUGLE!G9</f>
        <v>15463</v>
      </c>
      <c r="G60" s="471">
        <f>[6]NGOBE_BUGLE!H9</f>
        <v>14397</v>
      </c>
      <c r="H60" s="471">
        <f>[6]NGOBE_BUGLE!I9</f>
        <v>13340</v>
      </c>
      <c r="I60" s="471">
        <f>[6]NGOBE_BUGLE!J9</f>
        <v>11012</v>
      </c>
      <c r="J60" s="471">
        <f>[6]NGOBE_BUGLE!K9</f>
        <v>10242</v>
      </c>
      <c r="K60" s="471">
        <f>[6]NGOBE_BUGLE!L9</f>
        <v>8414</v>
      </c>
      <c r="L60" s="471">
        <f>[6]NGOBE_BUGLE!M9</f>
        <v>6093</v>
      </c>
      <c r="M60" s="471">
        <f>[6]NGOBE_BUGLE!N9</f>
        <v>4512</v>
      </c>
      <c r="N60" s="471">
        <f>[6]NGOBE_BUGLE!O9</f>
        <v>3931</v>
      </c>
      <c r="O60" s="471">
        <f>[6]NGOBE_BUGLE!P9</f>
        <v>2850</v>
      </c>
      <c r="P60" s="471">
        <f>[6]NGOBE_BUGLE!Q9</f>
        <v>2557</v>
      </c>
      <c r="Q60" s="471">
        <f>[6]NGOBE_BUGLE!R9</f>
        <v>2321</v>
      </c>
      <c r="R60" s="471">
        <f>[6]NGOBE_BUGLE!S9</f>
        <v>1708</v>
      </c>
      <c r="S60" s="471">
        <f>[6]NGOBE_BUGLE!T9</f>
        <v>1309</v>
      </c>
      <c r="T60" s="471">
        <f>[6]NGOBE_BUGLE!U9</f>
        <v>788</v>
      </c>
      <c r="U60" s="460">
        <f>[6]NGOBE_BUGLE!V9</f>
        <v>935</v>
      </c>
      <c r="V60" s="451"/>
      <c r="W60" s="451"/>
      <c r="X60" s="451"/>
      <c r="Y60" s="451"/>
      <c r="Z60" s="451"/>
      <c r="AA60" s="451"/>
      <c r="AB60" s="451"/>
      <c r="AC60" s="451"/>
      <c r="AD60" s="451"/>
      <c r="AE60" s="451"/>
      <c r="AF60" s="451"/>
      <c r="AG60" s="451"/>
      <c r="AH60" s="451"/>
      <c r="AI60" s="451"/>
      <c r="AJ60" s="451"/>
      <c r="AK60" s="451"/>
      <c r="AL60" s="451"/>
      <c r="AM60" s="451"/>
      <c r="AN60" s="451"/>
      <c r="AO60" s="451"/>
      <c r="AP60" s="451"/>
      <c r="AQ60" s="451"/>
      <c r="AR60" s="451"/>
      <c r="AS60" s="451"/>
      <c r="AT60" s="451"/>
      <c r="AU60" s="451"/>
      <c r="AV60" s="451"/>
      <c r="AW60" s="451"/>
      <c r="AX60" s="451"/>
      <c r="AY60" s="451"/>
      <c r="AZ60" s="451"/>
      <c r="BA60" s="451"/>
      <c r="BB60" s="451"/>
      <c r="BC60" s="451"/>
      <c r="BD60" s="451"/>
      <c r="BE60" s="451"/>
      <c r="BF60" s="451"/>
      <c r="BG60" s="451"/>
      <c r="BH60" s="451"/>
    </row>
    <row r="61" spans="1:60" s="453" customFormat="1" x14ac:dyDescent="0.2">
      <c r="A61" s="489" t="s">
        <v>520</v>
      </c>
      <c r="B61" s="470"/>
      <c r="C61" s="468">
        <f t="shared" si="12"/>
        <v>624221</v>
      </c>
      <c r="D61" s="468">
        <f>SUM(D62:D63)</f>
        <v>8735</v>
      </c>
      <c r="E61" s="468">
        <f t="shared" ref="E61:U61" si="19">SUM(E62:E63)</f>
        <v>37329</v>
      </c>
      <c r="F61" s="468">
        <f t="shared" si="19"/>
        <v>50802</v>
      </c>
      <c r="G61" s="468">
        <f t="shared" si="19"/>
        <v>52290</v>
      </c>
      <c r="H61" s="468">
        <f t="shared" si="19"/>
        <v>49183</v>
      </c>
      <c r="I61" s="468">
        <f t="shared" si="19"/>
        <v>47815</v>
      </c>
      <c r="J61" s="468">
        <f t="shared" si="19"/>
        <v>44135</v>
      </c>
      <c r="K61" s="468">
        <f t="shared" si="19"/>
        <v>43862</v>
      </c>
      <c r="L61" s="468">
        <f t="shared" si="19"/>
        <v>47546</v>
      </c>
      <c r="M61" s="468">
        <f t="shared" si="19"/>
        <v>52707</v>
      </c>
      <c r="N61" s="468">
        <f t="shared" si="19"/>
        <v>48658</v>
      </c>
      <c r="O61" s="468">
        <f t="shared" si="19"/>
        <v>40360</v>
      </c>
      <c r="P61" s="468">
        <f t="shared" si="19"/>
        <v>30664</v>
      </c>
      <c r="Q61" s="468">
        <f t="shared" si="19"/>
        <v>23113</v>
      </c>
      <c r="R61" s="468">
        <f t="shared" si="19"/>
        <v>16673</v>
      </c>
      <c r="S61" s="468">
        <f t="shared" si="19"/>
        <v>11572</v>
      </c>
      <c r="T61" s="468">
        <f t="shared" si="19"/>
        <v>8540</v>
      </c>
      <c r="U61" s="466">
        <f t="shared" si="19"/>
        <v>10237</v>
      </c>
      <c r="V61" s="451"/>
      <c r="W61" s="451"/>
      <c r="X61" s="451"/>
      <c r="Y61" s="451"/>
      <c r="Z61" s="451"/>
      <c r="AA61" s="451"/>
      <c r="AB61" s="451"/>
      <c r="AC61" s="451"/>
      <c r="AD61" s="451"/>
      <c r="AE61" s="451"/>
      <c r="AF61" s="451"/>
      <c r="AG61" s="451"/>
      <c r="AH61" s="451"/>
      <c r="AI61" s="451"/>
      <c r="AJ61" s="451"/>
      <c r="AK61" s="451"/>
      <c r="AL61" s="451"/>
      <c r="AM61" s="451"/>
      <c r="AN61" s="451"/>
      <c r="AO61" s="451"/>
      <c r="AP61" s="451"/>
      <c r="AQ61" s="451"/>
      <c r="AR61" s="451"/>
      <c r="AS61" s="451"/>
      <c r="AT61" s="451"/>
      <c r="AU61" s="451"/>
      <c r="AV61" s="451"/>
      <c r="AW61" s="451"/>
      <c r="AX61" s="451"/>
      <c r="AY61" s="451"/>
      <c r="AZ61" s="451"/>
      <c r="BA61" s="451"/>
      <c r="BB61" s="451"/>
      <c r="BC61" s="451"/>
      <c r="BD61" s="451"/>
      <c r="BE61" s="451"/>
      <c r="BF61" s="451"/>
      <c r="BG61" s="451"/>
      <c r="BH61" s="451"/>
    </row>
    <row r="62" spans="1:60" s="453" customFormat="1" ht="15.75" x14ac:dyDescent="0.25">
      <c r="A62" s="477"/>
      <c r="B62" s="470" t="s">
        <v>508</v>
      </c>
      <c r="C62" s="471">
        <f t="shared" si="12"/>
        <v>315990</v>
      </c>
      <c r="D62" s="471">
        <f>'[6]P OESTE '!E9</f>
        <v>4421</v>
      </c>
      <c r="E62" s="471">
        <f>'[6]P OESTE '!F9</f>
        <v>19342</v>
      </c>
      <c r="F62" s="471">
        <f>'[6]P OESTE '!G9</f>
        <v>26200</v>
      </c>
      <c r="G62" s="471">
        <f>'[6]P OESTE '!H9</f>
        <v>26997</v>
      </c>
      <c r="H62" s="471">
        <f>'[6]P OESTE '!I9</f>
        <v>25168</v>
      </c>
      <c r="I62" s="471">
        <f>'[6]P OESTE '!J9</f>
        <v>24235</v>
      </c>
      <c r="J62" s="471">
        <f>'[6]P OESTE '!K9</f>
        <v>22336</v>
      </c>
      <c r="K62" s="471">
        <f>'[6]P OESTE '!L9</f>
        <v>22535</v>
      </c>
      <c r="L62" s="471">
        <f>'[6]P OESTE '!M9</f>
        <v>23627</v>
      </c>
      <c r="M62" s="471">
        <f>'[6]P OESTE '!N9</f>
        <v>26907</v>
      </c>
      <c r="N62" s="471">
        <f>'[6]P OESTE '!O9</f>
        <v>24822</v>
      </c>
      <c r="O62" s="471">
        <f>'[6]P OESTE '!P9</f>
        <v>20447</v>
      </c>
      <c r="P62" s="471">
        <f>'[6]P OESTE '!Q9</f>
        <v>15224</v>
      </c>
      <c r="Q62" s="471">
        <f>'[6]P OESTE '!R9</f>
        <v>11373</v>
      </c>
      <c r="R62" s="471">
        <f>'[6]P OESTE '!S9</f>
        <v>7944</v>
      </c>
      <c r="S62" s="471">
        <f>'[6]P OESTE '!T9</f>
        <v>5496</v>
      </c>
      <c r="T62" s="471">
        <f>'[6]P OESTE '!U9</f>
        <v>3977</v>
      </c>
      <c r="U62" s="460">
        <f>'[6]P OESTE '!V9</f>
        <v>4939</v>
      </c>
      <c r="V62" s="451"/>
      <c r="W62" s="451"/>
      <c r="X62" s="451"/>
      <c r="Y62" s="451"/>
      <c r="Z62" s="451"/>
      <c r="AA62" s="451"/>
      <c r="AB62" s="451"/>
      <c r="AC62" s="451"/>
      <c r="AD62" s="451"/>
      <c r="AE62" s="451"/>
      <c r="AF62" s="451"/>
      <c r="AG62" s="451"/>
      <c r="AH62" s="451"/>
      <c r="AI62" s="451"/>
      <c r="AJ62" s="451"/>
      <c r="AK62" s="451"/>
      <c r="AL62" s="451"/>
      <c r="AM62" s="451"/>
      <c r="AN62" s="451"/>
      <c r="AO62" s="451"/>
      <c r="AP62" s="451"/>
      <c r="AQ62" s="451"/>
      <c r="AR62" s="451"/>
      <c r="AS62" s="451"/>
      <c r="AT62" s="451"/>
      <c r="AU62" s="451"/>
      <c r="AV62" s="451"/>
      <c r="AW62" s="451"/>
      <c r="AX62" s="451"/>
      <c r="AY62" s="451"/>
      <c r="AZ62" s="451"/>
      <c r="BA62" s="451"/>
      <c r="BB62" s="451"/>
      <c r="BC62" s="451"/>
      <c r="BD62" s="451"/>
      <c r="BE62" s="451"/>
      <c r="BF62" s="451"/>
      <c r="BG62" s="451"/>
      <c r="BH62" s="451"/>
    </row>
    <row r="63" spans="1:60" s="453" customFormat="1" ht="15.75" x14ac:dyDescent="0.25">
      <c r="A63" s="490"/>
      <c r="B63" s="491" t="s">
        <v>509</v>
      </c>
      <c r="C63" s="492">
        <f t="shared" si="12"/>
        <v>308231</v>
      </c>
      <c r="D63" s="492">
        <f>'[6]P OESTE '!E10</f>
        <v>4314</v>
      </c>
      <c r="E63" s="492">
        <f>'[6]P OESTE '!F10</f>
        <v>17987</v>
      </c>
      <c r="F63" s="492">
        <f>'[6]P OESTE '!G10</f>
        <v>24602</v>
      </c>
      <c r="G63" s="492">
        <f>'[6]P OESTE '!H10</f>
        <v>25293</v>
      </c>
      <c r="H63" s="492">
        <f>'[6]P OESTE '!I10</f>
        <v>24015</v>
      </c>
      <c r="I63" s="492">
        <f>'[6]P OESTE '!J10</f>
        <v>23580</v>
      </c>
      <c r="J63" s="492">
        <f>'[6]P OESTE '!K10</f>
        <v>21799</v>
      </c>
      <c r="K63" s="492">
        <f>'[6]P OESTE '!L10</f>
        <v>21327</v>
      </c>
      <c r="L63" s="492">
        <f>'[6]P OESTE '!M10</f>
        <v>23919</v>
      </c>
      <c r="M63" s="492">
        <f>'[6]P OESTE '!N10</f>
        <v>25800</v>
      </c>
      <c r="N63" s="492">
        <f>'[6]P OESTE '!O10</f>
        <v>23836</v>
      </c>
      <c r="O63" s="492">
        <f>'[6]P OESTE '!P10</f>
        <v>19913</v>
      </c>
      <c r="P63" s="492">
        <f>'[6]P OESTE '!Q10</f>
        <v>15440</v>
      </c>
      <c r="Q63" s="492">
        <f>'[6]P OESTE '!R10</f>
        <v>11740</v>
      </c>
      <c r="R63" s="492">
        <f>'[6]P OESTE '!S10</f>
        <v>8729</v>
      </c>
      <c r="S63" s="492">
        <f>'[6]P OESTE '!T10</f>
        <v>6076</v>
      </c>
      <c r="T63" s="492">
        <f>'[6]P OESTE '!U10</f>
        <v>4563</v>
      </c>
      <c r="U63" s="493">
        <f>'[6]P OESTE '!V10</f>
        <v>5298</v>
      </c>
      <c r="V63" s="451"/>
      <c r="W63" s="451"/>
      <c r="X63" s="451"/>
      <c r="Y63" s="451"/>
      <c r="Z63" s="451"/>
      <c r="AA63" s="451"/>
      <c r="AB63" s="451"/>
      <c r="AC63" s="451"/>
      <c r="AD63" s="451"/>
      <c r="AE63" s="451"/>
      <c r="AF63" s="451"/>
      <c r="AG63" s="451"/>
      <c r="AH63" s="451"/>
      <c r="AI63" s="451"/>
      <c r="AJ63" s="451"/>
      <c r="AK63" s="451"/>
      <c r="AL63" s="451"/>
      <c r="AM63" s="451"/>
      <c r="AN63" s="451"/>
      <c r="AO63" s="451"/>
      <c r="AP63" s="451"/>
      <c r="AQ63" s="451"/>
      <c r="AR63" s="451"/>
      <c r="AS63" s="451"/>
      <c r="AT63" s="451"/>
      <c r="AU63" s="451"/>
      <c r="AV63" s="451"/>
      <c r="AW63" s="451"/>
      <c r="AX63" s="451"/>
      <c r="AY63" s="451"/>
      <c r="AZ63" s="451"/>
      <c r="BA63" s="451"/>
      <c r="BB63" s="451"/>
      <c r="BC63" s="451"/>
      <c r="BD63" s="451"/>
      <c r="BE63" s="451"/>
      <c r="BF63" s="451"/>
      <c r="BG63" s="451"/>
      <c r="BH63" s="451"/>
    </row>
    <row r="64" spans="1:60" ht="16.5" thickBot="1" x14ac:dyDescent="0.3">
      <c r="A64" s="494"/>
      <c r="B64" s="494"/>
      <c r="C64" s="495"/>
      <c r="D64" s="495"/>
      <c r="E64" s="495"/>
      <c r="F64" s="495"/>
      <c r="G64" s="495"/>
      <c r="H64" s="495"/>
      <c r="I64" s="495"/>
      <c r="J64" s="495"/>
      <c r="K64" s="495"/>
      <c r="L64" s="495"/>
      <c r="M64" s="495"/>
      <c r="N64" s="495"/>
      <c r="O64" s="495"/>
      <c r="P64" s="495"/>
      <c r="Q64" s="495"/>
      <c r="R64" s="495"/>
      <c r="S64" s="495"/>
      <c r="T64" s="496"/>
      <c r="U64" s="496"/>
      <c r="V64" s="454"/>
      <c r="W64" s="454"/>
      <c r="X64" s="454"/>
      <c r="Y64" s="454"/>
      <c r="Z64" s="454"/>
      <c r="AA64" s="454"/>
      <c r="AB64" s="454"/>
      <c r="AC64" s="454"/>
      <c r="AD64" s="454"/>
      <c r="AE64" s="454"/>
      <c r="AF64" s="454"/>
      <c r="AG64" s="454"/>
      <c r="AH64" s="454"/>
      <c r="AI64" s="454"/>
      <c r="AJ64" s="454"/>
      <c r="AK64" s="454"/>
      <c r="AL64" s="454"/>
      <c r="AM64" s="454"/>
      <c r="AN64" s="454"/>
      <c r="AO64" s="454"/>
      <c r="AP64" s="454"/>
      <c r="AQ64" s="454"/>
      <c r="AR64" s="454"/>
      <c r="AS64" s="454"/>
      <c r="AT64" s="454"/>
      <c r="AU64" s="454"/>
      <c r="AV64" s="454"/>
      <c r="AW64" s="454"/>
      <c r="AX64" s="454"/>
      <c r="AY64" s="454"/>
      <c r="AZ64" s="454"/>
      <c r="BA64" s="454"/>
      <c r="BB64" s="454"/>
      <c r="BC64" s="454"/>
      <c r="BD64" s="454"/>
      <c r="BE64" s="454"/>
      <c r="BF64" s="454"/>
      <c r="BG64" s="454"/>
      <c r="BH64" s="454"/>
    </row>
    <row r="65" spans="1:60" ht="15" x14ac:dyDescent="0.2">
      <c r="A65" s="497" t="s">
        <v>521</v>
      </c>
      <c r="C65" s="498"/>
      <c r="D65" s="499"/>
      <c r="E65" s="499"/>
      <c r="F65" s="499"/>
      <c r="G65" s="499"/>
      <c r="H65" s="499"/>
      <c r="I65" s="499"/>
      <c r="J65" s="500"/>
      <c r="K65" s="500"/>
      <c r="L65" s="500"/>
      <c r="M65" s="500"/>
      <c r="N65" s="500"/>
      <c r="O65" s="500"/>
      <c r="P65" s="500"/>
      <c r="Q65" s="500"/>
      <c r="R65" s="500"/>
      <c r="S65" s="500"/>
      <c r="T65" s="500"/>
      <c r="U65" s="500"/>
      <c r="V65" s="454"/>
      <c r="W65" s="454"/>
      <c r="X65" s="454"/>
      <c r="Y65" s="454"/>
      <c r="Z65" s="454"/>
      <c r="AA65" s="454"/>
      <c r="AB65" s="454"/>
      <c r="AC65" s="454"/>
      <c r="AD65" s="454"/>
      <c r="AE65" s="454"/>
      <c r="AF65" s="454"/>
      <c r="AG65" s="454"/>
      <c r="AH65" s="454"/>
      <c r="AI65" s="454"/>
      <c r="AJ65" s="454"/>
      <c r="AK65" s="454"/>
      <c r="AL65" s="454"/>
      <c r="AM65" s="454"/>
      <c r="AN65" s="454"/>
      <c r="AO65" s="454"/>
      <c r="AP65" s="454"/>
      <c r="AQ65" s="454"/>
      <c r="AR65" s="454"/>
      <c r="AS65" s="454"/>
      <c r="AT65" s="454"/>
      <c r="AU65" s="454"/>
      <c r="AV65" s="454"/>
      <c r="AW65" s="454"/>
      <c r="AX65" s="454"/>
      <c r="AY65" s="454"/>
      <c r="AZ65" s="454"/>
      <c r="BA65" s="454"/>
      <c r="BB65" s="454"/>
      <c r="BC65" s="454"/>
      <c r="BD65" s="454"/>
      <c r="BE65" s="454"/>
      <c r="BF65" s="454"/>
      <c r="BG65" s="454"/>
      <c r="BH65" s="454"/>
    </row>
    <row r="66" spans="1:60" ht="15" x14ac:dyDescent="0.2">
      <c r="A66" s="501" t="s">
        <v>522</v>
      </c>
      <c r="C66" s="498"/>
      <c r="D66" s="499"/>
      <c r="E66" s="499"/>
      <c r="F66" s="499"/>
      <c r="G66" s="499"/>
      <c r="H66" s="499"/>
      <c r="I66" s="499"/>
      <c r="J66" s="500"/>
      <c r="K66" s="500"/>
      <c r="L66" s="500"/>
      <c r="M66" s="500"/>
      <c r="N66" s="500"/>
      <c r="O66" s="500"/>
      <c r="P66" s="500"/>
      <c r="Q66" s="500"/>
      <c r="R66" s="500"/>
      <c r="S66" s="500"/>
      <c r="T66" s="500"/>
      <c r="U66" s="500"/>
      <c r="V66" s="454"/>
      <c r="W66" s="454"/>
      <c r="X66" s="454"/>
      <c r="Y66" s="454"/>
      <c r="Z66" s="454"/>
      <c r="AA66" s="454"/>
      <c r="AB66" s="454"/>
      <c r="AC66" s="454"/>
      <c r="AD66" s="454"/>
      <c r="AE66" s="454"/>
      <c r="AF66" s="454"/>
      <c r="AG66" s="454"/>
      <c r="AH66" s="454"/>
      <c r="AI66" s="454"/>
      <c r="AJ66" s="454"/>
      <c r="AK66" s="454"/>
      <c r="AL66" s="454"/>
      <c r="AM66" s="454"/>
      <c r="AN66" s="454"/>
      <c r="AO66" s="454"/>
      <c r="AP66" s="454"/>
      <c r="AQ66" s="454"/>
      <c r="AR66" s="454"/>
      <c r="AS66" s="454"/>
      <c r="AT66" s="454"/>
      <c r="AU66" s="454"/>
      <c r="AV66" s="454"/>
      <c r="AW66" s="454"/>
      <c r="AX66" s="454"/>
      <c r="AY66" s="454"/>
      <c r="AZ66" s="454"/>
      <c r="BA66" s="454"/>
      <c r="BB66" s="454"/>
      <c r="BC66" s="454"/>
      <c r="BD66" s="454"/>
      <c r="BE66" s="454"/>
      <c r="BF66" s="454"/>
      <c r="BG66" s="454"/>
      <c r="BH66" s="454"/>
    </row>
    <row r="67" spans="1:60" ht="15" x14ac:dyDescent="0.2">
      <c r="A67" s="501" t="s">
        <v>523</v>
      </c>
      <c r="C67" s="498"/>
      <c r="D67" s="499"/>
      <c r="E67" s="499"/>
      <c r="F67" s="499"/>
      <c r="G67" s="499"/>
      <c r="H67" s="499"/>
      <c r="I67" s="499"/>
      <c r="J67" s="500"/>
      <c r="K67" s="500"/>
      <c r="L67" s="500"/>
      <c r="M67" s="500"/>
      <c r="N67" s="500"/>
      <c r="O67" s="500"/>
      <c r="P67" s="500"/>
      <c r="Q67" s="500"/>
      <c r="R67" s="500"/>
      <c r="S67" s="500"/>
      <c r="T67" s="500"/>
      <c r="U67" s="502">
        <v>44118</v>
      </c>
      <c r="V67" s="454"/>
      <c r="W67" s="454"/>
      <c r="X67" s="454"/>
      <c r="Y67" s="454"/>
      <c r="Z67" s="454"/>
      <c r="AA67" s="454"/>
      <c r="AB67" s="454"/>
      <c r="AC67" s="454"/>
      <c r="AD67" s="454"/>
      <c r="AE67" s="454"/>
      <c r="AF67" s="454"/>
      <c r="AG67" s="454"/>
      <c r="AH67" s="454"/>
      <c r="AI67" s="454"/>
      <c r="AJ67" s="454"/>
      <c r="AK67" s="454"/>
      <c r="AL67" s="454"/>
      <c r="AM67" s="454"/>
      <c r="AN67" s="454"/>
      <c r="AO67" s="454"/>
      <c r="AP67" s="454"/>
      <c r="AQ67" s="454"/>
      <c r="AR67" s="454"/>
      <c r="AS67" s="454"/>
      <c r="AT67" s="454"/>
      <c r="AU67" s="454"/>
      <c r="AV67" s="454"/>
      <c r="AW67" s="454"/>
      <c r="AX67" s="454"/>
      <c r="AY67" s="454"/>
      <c r="AZ67" s="454"/>
      <c r="BA67" s="454"/>
      <c r="BB67" s="454"/>
      <c r="BC67" s="454"/>
      <c r="BD67" s="454"/>
      <c r="BE67" s="454"/>
      <c r="BF67" s="454"/>
      <c r="BG67" s="454"/>
      <c r="BH67" s="454"/>
    </row>
    <row r="68" spans="1:60" ht="15" x14ac:dyDescent="0.2">
      <c r="A68" s="503" t="s">
        <v>524</v>
      </c>
      <c r="C68" s="498"/>
      <c r="D68" s="499"/>
      <c r="E68" s="499"/>
      <c r="F68" s="499"/>
      <c r="G68" s="499"/>
      <c r="H68" s="499"/>
      <c r="I68" s="499"/>
      <c r="J68" s="500"/>
      <c r="K68" s="500"/>
      <c r="L68" s="500"/>
      <c r="M68" s="500"/>
      <c r="N68" s="500"/>
      <c r="O68" s="500"/>
      <c r="P68" s="500"/>
      <c r="Q68" s="500"/>
      <c r="R68" s="500"/>
      <c r="S68" s="500"/>
      <c r="T68" s="500"/>
      <c r="U68" s="500"/>
      <c r="V68" s="454"/>
      <c r="W68" s="454"/>
      <c r="X68" s="454"/>
      <c r="Y68" s="454"/>
      <c r="Z68" s="454"/>
      <c r="AA68" s="454"/>
      <c r="AB68" s="454"/>
      <c r="AC68" s="454"/>
      <c r="AD68" s="454"/>
      <c r="AE68" s="454"/>
      <c r="AF68" s="454"/>
      <c r="AG68" s="454"/>
      <c r="AH68" s="454"/>
      <c r="AI68" s="454"/>
      <c r="AJ68" s="454"/>
      <c r="AK68" s="454"/>
      <c r="AL68" s="454"/>
      <c r="AM68" s="454"/>
      <c r="AN68" s="454"/>
      <c r="AO68" s="454"/>
      <c r="AP68" s="454"/>
      <c r="AQ68" s="454"/>
      <c r="AR68" s="454"/>
      <c r="AS68" s="454"/>
      <c r="AT68" s="454"/>
      <c r="AU68" s="454"/>
      <c r="AV68" s="454"/>
      <c r="AW68" s="454"/>
      <c r="AX68" s="454"/>
      <c r="AY68" s="454"/>
      <c r="AZ68" s="454"/>
      <c r="BA68" s="454"/>
      <c r="BB68" s="454"/>
      <c r="BC68" s="454"/>
      <c r="BD68" s="454"/>
      <c r="BE68" s="454"/>
      <c r="BF68" s="454"/>
      <c r="BG68" s="454"/>
      <c r="BH68" s="454"/>
    </row>
    <row r="69" spans="1:60" ht="15" x14ac:dyDescent="0.2">
      <c r="A69" s="596" t="s">
        <v>525</v>
      </c>
      <c r="B69" s="597"/>
      <c r="C69" s="597"/>
      <c r="D69" s="597"/>
      <c r="E69" s="597"/>
      <c r="F69" s="597"/>
      <c r="G69" s="597"/>
      <c r="H69" s="597"/>
      <c r="I69" s="597"/>
      <c r="J69" s="500"/>
      <c r="K69" s="500"/>
      <c r="L69" s="500"/>
      <c r="M69" s="500"/>
      <c r="N69" s="500"/>
      <c r="O69" s="500"/>
      <c r="P69" s="500"/>
      <c r="Q69" s="500"/>
      <c r="R69" s="500"/>
      <c r="S69" s="500"/>
      <c r="T69" s="500"/>
      <c r="U69" s="500"/>
      <c r="V69" s="454"/>
      <c r="W69" s="454"/>
      <c r="X69" s="454"/>
      <c r="Y69" s="454"/>
      <c r="Z69" s="454"/>
      <c r="AA69" s="454"/>
      <c r="AB69" s="454"/>
      <c r="AC69" s="454"/>
      <c r="AD69" s="454"/>
      <c r="AE69" s="454"/>
      <c r="AF69" s="454"/>
      <c r="AG69" s="454"/>
      <c r="AH69" s="454"/>
      <c r="AI69" s="454"/>
      <c r="AJ69" s="454"/>
      <c r="AK69" s="454"/>
      <c r="AL69" s="454"/>
      <c r="AM69" s="454"/>
      <c r="AN69" s="454"/>
      <c r="AO69" s="454"/>
      <c r="AP69" s="454"/>
      <c r="AQ69" s="454"/>
      <c r="AR69" s="454"/>
      <c r="AS69" s="454"/>
      <c r="AT69" s="454"/>
      <c r="AU69" s="454"/>
      <c r="AV69" s="454"/>
      <c r="AW69" s="454"/>
      <c r="AX69" s="454"/>
      <c r="AY69" s="454"/>
      <c r="AZ69" s="454"/>
      <c r="BA69" s="454"/>
      <c r="BB69" s="454"/>
      <c r="BC69" s="454"/>
      <c r="BD69" s="454"/>
      <c r="BE69" s="454"/>
      <c r="BF69" s="454"/>
      <c r="BG69" s="454"/>
      <c r="BH69" s="454"/>
    </row>
    <row r="70" spans="1:60" x14ac:dyDescent="0.2">
      <c r="A70" s="594"/>
      <c r="B70" s="594"/>
      <c r="C70" s="594"/>
      <c r="D70" s="594"/>
      <c r="E70" s="594"/>
      <c r="F70" s="594"/>
      <c r="G70" s="594"/>
      <c r="H70" s="594"/>
      <c r="I70" s="504"/>
      <c r="J70" s="504"/>
      <c r="K70" s="504"/>
      <c r="L70" s="504"/>
      <c r="M70" s="504"/>
      <c r="N70" s="504"/>
      <c r="O70" s="504"/>
      <c r="P70" s="504"/>
      <c r="Q70" s="504"/>
      <c r="R70" s="504"/>
      <c r="S70" s="504"/>
      <c r="T70" s="504"/>
      <c r="U70" s="504"/>
      <c r="V70" s="454"/>
      <c r="W70" s="454"/>
      <c r="X70" s="454"/>
      <c r="Y70" s="454"/>
      <c r="Z70" s="454"/>
      <c r="AA70" s="454"/>
      <c r="AB70" s="454"/>
      <c r="AC70" s="454"/>
      <c r="AD70" s="454"/>
      <c r="AE70" s="454"/>
      <c r="AF70" s="454"/>
      <c r="AG70" s="454"/>
      <c r="AH70" s="454"/>
      <c r="AI70" s="454"/>
      <c r="AJ70" s="454"/>
      <c r="AK70" s="454"/>
      <c r="AL70" s="454"/>
      <c r="AM70" s="454"/>
      <c r="AN70" s="454"/>
      <c r="AO70" s="454"/>
      <c r="AP70" s="454"/>
      <c r="AQ70" s="454"/>
      <c r="AR70" s="454"/>
      <c r="AS70" s="454"/>
      <c r="AT70" s="454"/>
      <c r="AU70" s="454"/>
      <c r="AV70" s="454"/>
      <c r="AW70" s="454"/>
      <c r="AX70" s="454"/>
      <c r="AY70" s="454"/>
      <c r="AZ70" s="454"/>
      <c r="BA70" s="454"/>
      <c r="BB70" s="454"/>
      <c r="BC70" s="454"/>
      <c r="BD70" s="454"/>
      <c r="BE70" s="454"/>
      <c r="BF70" s="454"/>
      <c r="BG70" s="454"/>
      <c r="BH70" s="454"/>
    </row>
    <row r="71" spans="1:60" x14ac:dyDescent="0.2">
      <c r="C71" s="506"/>
      <c r="D71" s="504"/>
      <c r="E71" s="504"/>
      <c r="F71" s="504"/>
      <c r="G71" s="504"/>
      <c r="H71" s="504"/>
      <c r="I71" s="504"/>
      <c r="J71" s="504"/>
      <c r="K71" s="504"/>
      <c r="L71" s="504"/>
      <c r="M71" s="504"/>
      <c r="N71" s="504"/>
      <c r="O71" s="504"/>
      <c r="P71" s="504"/>
      <c r="Q71" s="504"/>
      <c r="R71" s="504"/>
      <c r="S71" s="504"/>
      <c r="T71" s="504"/>
      <c r="U71" s="504"/>
      <c r="V71" s="454"/>
      <c r="W71" s="454"/>
      <c r="X71" s="454"/>
      <c r="Y71" s="454"/>
      <c r="Z71" s="454"/>
      <c r="AA71" s="454"/>
      <c r="AB71" s="454"/>
      <c r="AC71" s="454"/>
      <c r="AD71" s="454"/>
      <c r="AE71" s="454"/>
      <c r="AF71" s="454"/>
      <c r="AG71" s="454"/>
      <c r="AH71" s="454"/>
      <c r="AI71" s="454"/>
      <c r="AJ71" s="454"/>
      <c r="AK71" s="454"/>
      <c r="AL71" s="454"/>
      <c r="AM71" s="454"/>
      <c r="AN71" s="454"/>
      <c r="AO71" s="454"/>
      <c r="AP71" s="454"/>
      <c r="AQ71" s="454"/>
      <c r="AR71" s="454"/>
      <c r="AS71" s="454"/>
      <c r="AT71" s="454"/>
      <c r="AU71" s="454"/>
      <c r="AV71" s="454"/>
      <c r="AW71" s="454"/>
      <c r="AX71" s="454"/>
      <c r="AY71" s="454"/>
      <c r="AZ71" s="454"/>
      <c r="BA71" s="454"/>
      <c r="BB71" s="454"/>
      <c r="BC71" s="454"/>
      <c r="BD71" s="454"/>
      <c r="BE71" s="454"/>
      <c r="BF71" s="454"/>
      <c r="BG71" s="454"/>
      <c r="BH71" s="454"/>
    </row>
    <row r="72" spans="1:60" x14ac:dyDescent="0.2">
      <c r="C72" s="506"/>
      <c r="D72" s="504"/>
      <c r="E72" s="504"/>
      <c r="F72" s="504"/>
      <c r="G72" s="504"/>
      <c r="H72" s="504"/>
      <c r="I72" s="504"/>
      <c r="J72" s="504"/>
      <c r="K72" s="504"/>
      <c r="L72" s="504"/>
      <c r="M72" s="504"/>
      <c r="N72" s="504"/>
      <c r="O72" s="504"/>
      <c r="P72" s="504"/>
      <c r="Q72" s="504"/>
      <c r="R72" s="504"/>
      <c r="S72" s="504"/>
      <c r="T72" s="504"/>
      <c r="U72" s="504"/>
      <c r="V72" s="454"/>
      <c r="W72" s="454"/>
      <c r="X72" s="454"/>
      <c r="Y72" s="454"/>
      <c r="Z72" s="454"/>
      <c r="AA72" s="454"/>
      <c r="AB72" s="454"/>
      <c r="AC72" s="454"/>
      <c r="AD72" s="454"/>
      <c r="AE72" s="454"/>
      <c r="AF72" s="454"/>
      <c r="AG72" s="454"/>
      <c r="AH72" s="454"/>
      <c r="AI72" s="454"/>
      <c r="AJ72" s="454"/>
      <c r="AK72" s="454"/>
      <c r="AL72" s="454"/>
      <c r="AM72" s="454"/>
      <c r="AN72" s="454"/>
      <c r="AO72" s="454"/>
      <c r="AP72" s="454"/>
      <c r="AQ72" s="454"/>
      <c r="AR72" s="454"/>
      <c r="AS72" s="454"/>
      <c r="AT72" s="454"/>
      <c r="AU72" s="454"/>
      <c r="AV72" s="454"/>
      <c r="AW72" s="454"/>
      <c r="AX72" s="454"/>
      <c r="AY72" s="454"/>
      <c r="AZ72" s="454"/>
      <c r="BA72" s="454"/>
      <c r="BB72" s="454"/>
      <c r="BC72" s="454"/>
      <c r="BD72" s="454"/>
      <c r="BE72" s="454"/>
      <c r="BF72" s="454"/>
      <c r="BG72" s="454"/>
      <c r="BH72" s="454"/>
    </row>
    <row r="73" spans="1:60" x14ac:dyDescent="0.2">
      <c r="C73" s="506"/>
      <c r="D73" s="504"/>
      <c r="E73" s="504"/>
      <c r="F73" s="504"/>
      <c r="G73" s="504"/>
      <c r="H73" s="504"/>
      <c r="I73" s="504"/>
      <c r="J73" s="504"/>
      <c r="K73" s="504"/>
      <c r="L73" s="504"/>
      <c r="M73" s="504"/>
      <c r="N73" s="504"/>
      <c r="O73" s="504"/>
      <c r="P73" s="504"/>
      <c r="Q73" s="504"/>
      <c r="R73" s="504"/>
      <c r="S73" s="504"/>
      <c r="T73" s="504"/>
      <c r="U73" s="504"/>
      <c r="V73" s="454"/>
      <c r="W73" s="454"/>
      <c r="X73" s="454"/>
      <c r="Y73" s="454"/>
      <c r="Z73" s="454"/>
      <c r="AA73" s="454"/>
      <c r="AB73" s="454"/>
      <c r="AC73" s="454"/>
      <c r="AD73" s="454"/>
      <c r="AE73" s="454"/>
      <c r="AF73" s="454"/>
      <c r="AG73" s="454"/>
      <c r="AH73" s="454"/>
      <c r="AI73" s="454"/>
      <c r="AJ73" s="454"/>
      <c r="AK73" s="454"/>
      <c r="AL73" s="454"/>
      <c r="AM73" s="454"/>
      <c r="AN73" s="454"/>
      <c r="AO73" s="454"/>
      <c r="AP73" s="454"/>
      <c r="AQ73" s="454"/>
      <c r="AR73" s="454"/>
      <c r="AS73" s="454"/>
      <c r="AT73" s="454"/>
      <c r="AU73" s="454"/>
      <c r="AV73" s="454"/>
      <c r="AW73" s="454"/>
      <c r="AX73" s="454"/>
      <c r="AY73" s="454"/>
      <c r="AZ73" s="454"/>
      <c r="BA73" s="454"/>
      <c r="BB73" s="454"/>
      <c r="BC73" s="454"/>
      <c r="BD73" s="454"/>
      <c r="BE73" s="454"/>
      <c r="BF73" s="454"/>
      <c r="BG73" s="454"/>
      <c r="BH73" s="454"/>
    </row>
    <row r="74" spans="1:60" x14ac:dyDescent="0.2">
      <c r="C74" s="506"/>
      <c r="D74" s="504"/>
      <c r="E74" s="504"/>
      <c r="F74" s="504"/>
      <c r="G74" s="504"/>
      <c r="H74" s="504"/>
      <c r="I74" s="504"/>
      <c r="J74" s="504"/>
      <c r="K74" s="504"/>
      <c r="L74" s="504"/>
      <c r="M74" s="504"/>
      <c r="N74" s="504"/>
      <c r="O74" s="504"/>
      <c r="P74" s="504"/>
      <c r="Q74" s="504"/>
      <c r="R74" s="504"/>
      <c r="S74" s="504"/>
      <c r="T74" s="504"/>
      <c r="U74" s="504"/>
      <c r="V74" s="454"/>
      <c r="W74" s="454"/>
      <c r="X74" s="454"/>
      <c r="Y74" s="454"/>
      <c r="Z74" s="454"/>
      <c r="AA74" s="454"/>
      <c r="AB74" s="454"/>
      <c r="AC74" s="454"/>
      <c r="AD74" s="454"/>
      <c r="AE74" s="454"/>
      <c r="AF74" s="454"/>
      <c r="AG74" s="454"/>
      <c r="AH74" s="454"/>
      <c r="AI74" s="454"/>
      <c r="AJ74" s="454"/>
      <c r="AK74" s="454"/>
      <c r="AL74" s="454"/>
      <c r="AM74" s="454"/>
      <c r="AN74" s="454"/>
      <c r="AO74" s="454"/>
      <c r="AP74" s="454"/>
      <c r="AQ74" s="454"/>
      <c r="AR74" s="454"/>
      <c r="AS74" s="454"/>
      <c r="AT74" s="454"/>
      <c r="AU74" s="454"/>
      <c r="AV74" s="454"/>
      <c r="AW74" s="454"/>
      <c r="AX74" s="454"/>
      <c r="AY74" s="454"/>
      <c r="AZ74" s="454"/>
      <c r="BA74" s="454"/>
      <c r="BB74" s="454"/>
      <c r="BC74" s="454"/>
      <c r="BD74" s="454"/>
      <c r="BE74" s="454"/>
      <c r="BF74" s="454"/>
      <c r="BG74" s="454"/>
      <c r="BH74" s="454"/>
    </row>
    <row r="75" spans="1:60" x14ac:dyDescent="0.2">
      <c r="C75" s="506"/>
      <c r="D75" s="504"/>
      <c r="E75" s="504"/>
      <c r="F75" s="504"/>
      <c r="G75" s="504"/>
      <c r="H75" s="504"/>
      <c r="I75" s="504"/>
      <c r="J75" s="504"/>
      <c r="K75" s="504"/>
      <c r="L75" s="504"/>
      <c r="M75" s="504"/>
      <c r="N75" s="504"/>
      <c r="O75" s="504"/>
      <c r="P75" s="504"/>
      <c r="Q75" s="504"/>
      <c r="R75" s="504"/>
      <c r="S75" s="504"/>
      <c r="T75" s="504"/>
      <c r="U75" s="504"/>
      <c r="V75" s="454"/>
      <c r="W75" s="454"/>
      <c r="X75" s="454"/>
      <c r="Y75" s="454"/>
      <c r="Z75" s="454"/>
      <c r="AA75" s="454"/>
      <c r="AB75" s="454"/>
      <c r="AC75" s="454"/>
      <c r="AD75" s="454"/>
      <c r="AE75" s="454"/>
      <c r="AF75" s="454"/>
      <c r="AG75" s="454"/>
      <c r="AH75" s="454"/>
      <c r="AI75" s="454"/>
      <c r="AJ75" s="454"/>
      <c r="AK75" s="454"/>
      <c r="AL75" s="454"/>
      <c r="AM75" s="454"/>
      <c r="AN75" s="454"/>
      <c r="AO75" s="454"/>
      <c r="AP75" s="454"/>
      <c r="AQ75" s="454"/>
      <c r="AR75" s="454"/>
      <c r="AS75" s="454"/>
      <c r="AT75" s="454"/>
      <c r="AU75" s="454"/>
      <c r="AV75" s="454"/>
      <c r="AW75" s="454"/>
      <c r="AX75" s="454"/>
      <c r="AY75" s="454"/>
      <c r="AZ75" s="454"/>
      <c r="BA75" s="454"/>
      <c r="BB75" s="454"/>
      <c r="BC75" s="454"/>
      <c r="BD75" s="454"/>
      <c r="BE75" s="454"/>
      <c r="BF75" s="454"/>
      <c r="BG75" s="454"/>
      <c r="BH75" s="454"/>
    </row>
    <row r="76" spans="1:60" x14ac:dyDescent="0.2">
      <c r="C76" s="506"/>
      <c r="D76" s="504"/>
      <c r="E76" s="504"/>
      <c r="F76" s="504"/>
      <c r="G76" s="504"/>
      <c r="H76" s="504"/>
      <c r="I76" s="504"/>
      <c r="J76" s="504"/>
      <c r="K76" s="504"/>
      <c r="L76" s="504"/>
      <c r="M76" s="504"/>
      <c r="N76" s="504"/>
      <c r="O76" s="504"/>
      <c r="P76" s="504"/>
      <c r="Q76" s="504"/>
      <c r="R76" s="504"/>
      <c r="S76" s="504"/>
      <c r="T76" s="504"/>
      <c r="U76" s="504"/>
      <c r="V76" s="454"/>
      <c r="W76" s="454"/>
      <c r="X76" s="454"/>
      <c r="Y76" s="454"/>
      <c r="Z76" s="454"/>
      <c r="AA76" s="454"/>
      <c r="AB76" s="454"/>
      <c r="AC76" s="454"/>
      <c r="AD76" s="454"/>
      <c r="AE76" s="454"/>
      <c r="AF76" s="454"/>
      <c r="AG76" s="454"/>
      <c r="AH76" s="454"/>
      <c r="AI76" s="454"/>
      <c r="AJ76" s="454"/>
      <c r="AK76" s="454"/>
      <c r="AL76" s="454"/>
      <c r="AM76" s="454"/>
      <c r="AN76" s="454"/>
      <c r="AO76" s="454"/>
      <c r="AP76" s="454"/>
      <c r="AQ76" s="454"/>
      <c r="AR76" s="454"/>
      <c r="AS76" s="454"/>
      <c r="AT76" s="454"/>
      <c r="AU76" s="454"/>
      <c r="AV76" s="454"/>
      <c r="AW76" s="454"/>
      <c r="AX76" s="454"/>
      <c r="AY76" s="454"/>
      <c r="AZ76" s="454"/>
      <c r="BA76" s="454"/>
      <c r="BB76" s="454"/>
      <c r="BC76" s="454"/>
      <c r="BD76" s="454"/>
      <c r="BE76" s="454"/>
      <c r="BF76" s="454"/>
      <c r="BG76" s="454"/>
      <c r="BH76" s="454"/>
    </row>
    <row r="77" spans="1:60" x14ac:dyDescent="0.2">
      <c r="C77" s="506"/>
      <c r="D77" s="504"/>
      <c r="E77" s="504"/>
      <c r="F77" s="504"/>
      <c r="G77" s="504"/>
      <c r="H77" s="504"/>
      <c r="I77" s="504"/>
      <c r="J77" s="504"/>
      <c r="K77" s="504"/>
      <c r="L77" s="504"/>
      <c r="M77" s="504"/>
      <c r="N77" s="504"/>
      <c r="O77" s="504"/>
      <c r="P77" s="504"/>
      <c r="Q77" s="504"/>
      <c r="R77" s="504"/>
      <c r="S77" s="504"/>
      <c r="T77" s="504"/>
      <c r="U77" s="504"/>
      <c r="V77" s="454"/>
      <c r="W77" s="454"/>
      <c r="X77" s="454"/>
      <c r="Y77" s="454"/>
      <c r="Z77" s="454"/>
      <c r="AA77" s="454"/>
      <c r="AB77" s="454"/>
      <c r="AC77" s="454"/>
      <c r="AD77" s="454"/>
      <c r="AE77" s="454"/>
      <c r="AF77" s="454"/>
      <c r="AG77" s="454"/>
      <c r="AH77" s="454"/>
      <c r="AI77" s="454"/>
      <c r="AJ77" s="454"/>
      <c r="AK77" s="454"/>
      <c r="AL77" s="454"/>
      <c r="AM77" s="454"/>
      <c r="AN77" s="454"/>
      <c r="AO77" s="454"/>
      <c r="AP77" s="454"/>
      <c r="AQ77" s="454"/>
      <c r="AR77" s="454"/>
      <c r="AS77" s="454"/>
      <c r="AT77" s="454"/>
      <c r="AU77" s="454"/>
      <c r="AV77" s="454"/>
      <c r="AW77" s="454"/>
      <c r="AX77" s="454"/>
      <c r="AY77" s="454"/>
      <c r="AZ77" s="454"/>
      <c r="BA77" s="454"/>
      <c r="BB77" s="454"/>
      <c r="BC77" s="454"/>
      <c r="BD77" s="454"/>
      <c r="BE77" s="454"/>
      <c r="BF77" s="454"/>
      <c r="BG77" s="454"/>
      <c r="BH77" s="454"/>
    </row>
    <row r="78" spans="1:60" x14ac:dyDescent="0.2">
      <c r="C78" s="506"/>
      <c r="D78" s="504"/>
      <c r="E78" s="504"/>
      <c r="F78" s="504"/>
      <c r="G78" s="504"/>
      <c r="H78" s="504"/>
      <c r="I78" s="504"/>
      <c r="J78" s="504"/>
      <c r="K78" s="504"/>
      <c r="L78" s="504"/>
      <c r="M78" s="504"/>
      <c r="N78" s="504"/>
      <c r="O78" s="504"/>
      <c r="P78" s="504"/>
      <c r="Q78" s="504"/>
      <c r="R78" s="504"/>
      <c r="S78" s="504"/>
      <c r="T78" s="504"/>
      <c r="U78" s="504"/>
      <c r="V78" s="454"/>
      <c r="W78" s="454"/>
      <c r="X78" s="454"/>
      <c r="Y78" s="454"/>
      <c r="Z78" s="454"/>
      <c r="AA78" s="454"/>
      <c r="AB78" s="454"/>
      <c r="AC78" s="454"/>
      <c r="AD78" s="454"/>
      <c r="AE78" s="454"/>
      <c r="AF78" s="454"/>
      <c r="AG78" s="454"/>
      <c r="AH78" s="454"/>
      <c r="AI78" s="454"/>
      <c r="AJ78" s="454"/>
      <c r="AK78" s="454"/>
      <c r="AL78" s="454"/>
      <c r="AM78" s="454"/>
      <c r="AN78" s="454"/>
      <c r="AO78" s="454"/>
      <c r="AP78" s="454"/>
      <c r="AQ78" s="454"/>
      <c r="AR78" s="454"/>
      <c r="AS78" s="454"/>
      <c r="AT78" s="454"/>
      <c r="AU78" s="454"/>
      <c r="AV78" s="454"/>
      <c r="AW78" s="454"/>
      <c r="AX78" s="454"/>
      <c r="AY78" s="454"/>
      <c r="AZ78" s="454"/>
      <c r="BA78" s="454"/>
      <c r="BB78" s="454"/>
      <c r="BC78" s="454"/>
      <c r="BD78" s="454"/>
      <c r="BE78" s="454"/>
      <c r="BF78" s="454"/>
      <c r="BG78" s="454"/>
      <c r="BH78" s="454"/>
    </row>
    <row r="79" spans="1:60" x14ac:dyDescent="0.2">
      <c r="C79" s="506"/>
      <c r="D79" s="504"/>
      <c r="E79" s="504"/>
      <c r="F79" s="504"/>
      <c r="G79" s="504"/>
      <c r="H79" s="504"/>
      <c r="I79" s="504"/>
      <c r="J79" s="504"/>
      <c r="K79" s="504"/>
      <c r="L79" s="504"/>
      <c r="M79" s="504"/>
      <c r="N79" s="504"/>
      <c r="O79" s="504"/>
      <c r="P79" s="504"/>
      <c r="Q79" s="504"/>
      <c r="R79" s="504"/>
      <c r="S79" s="504"/>
      <c r="T79" s="504"/>
      <c r="U79" s="504"/>
      <c r="V79" s="454"/>
      <c r="W79" s="454"/>
      <c r="X79" s="454"/>
      <c r="Y79" s="454"/>
      <c r="Z79" s="454"/>
      <c r="AA79" s="454"/>
      <c r="AB79" s="454"/>
      <c r="AC79" s="454"/>
      <c r="AD79" s="454"/>
      <c r="AE79" s="454"/>
      <c r="AF79" s="454"/>
      <c r="AG79" s="454"/>
      <c r="AH79" s="454"/>
      <c r="AI79" s="454"/>
      <c r="AJ79" s="454"/>
      <c r="AK79" s="454"/>
      <c r="AL79" s="454"/>
      <c r="AM79" s="454"/>
      <c r="AN79" s="454"/>
      <c r="AO79" s="454"/>
      <c r="AP79" s="454"/>
      <c r="AQ79" s="454"/>
      <c r="AR79" s="454"/>
      <c r="AS79" s="454"/>
      <c r="AT79" s="454"/>
      <c r="AU79" s="454"/>
      <c r="AV79" s="454"/>
      <c r="AW79" s="454"/>
      <c r="AX79" s="454"/>
      <c r="AY79" s="454"/>
      <c r="AZ79" s="454"/>
      <c r="BA79" s="454"/>
      <c r="BB79" s="454"/>
      <c r="BC79" s="454"/>
      <c r="BD79" s="454"/>
      <c r="BE79" s="454"/>
      <c r="BF79" s="454"/>
      <c r="BG79" s="454"/>
      <c r="BH79" s="454"/>
    </row>
    <row r="80" spans="1:60" x14ac:dyDescent="0.2">
      <c r="C80" s="506"/>
      <c r="D80" s="504"/>
      <c r="E80" s="504"/>
      <c r="F80" s="504"/>
      <c r="G80" s="504"/>
      <c r="H80" s="504"/>
      <c r="I80" s="504"/>
      <c r="J80" s="504"/>
      <c r="K80" s="504"/>
      <c r="L80" s="504"/>
      <c r="M80" s="504"/>
      <c r="N80" s="504"/>
      <c r="O80" s="504"/>
      <c r="P80" s="504"/>
      <c r="Q80" s="504"/>
      <c r="R80" s="504"/>
      <c r="S80" s="504"/>
      <c r="T80" s="504"/>
      <c r="U80" s="504"/>
      <c r="V80" s="454"/>
      <c r="W80" s="454"/>
      <c r="X80" s="454"/>
      <c r="Y80" s="454"/>
      <c r="Z80" s="454"/>
      <c r="AA80" s="454"/>
      <c r="AB80" s="454"/>
      <c r="AC80" s="454"/>
      <c r="AD80" s="454"/>
      <c r="AE80" s="454"/>
      <c r="AF80" s="454"/>
      <c r="AG80" s="454"/>
      <c r="AH80" s="454"/>
      <c r="AI80" s="454"/>
      <c r="AJ80" s="454"/>
      <c r="AK80" s="454"/>
      <c r="AL80" s="454"/>
      <c r="AM80" s="454"/>
      <c r="AN80" s="454"/>
      <c r="AO80" s="454"/>
      <c r="AP80" s="454"/>
      <c r="AQ80" s="454"/>
      <c r="AR80" s="454"/>
      <c r="AS80" s="454"/>
      <c r="AT80" s="454"/>
      <c r="AU80" s="454"/>
      <c r="AV80" s="454"/>
      <c r="AW80" s="454"/>
      <c r="AX80" s="454"/>
      <c r="AY80" s="454"/>
      <c r="AZ80" s="454"/>
      <c r="BA80" s="454"/>
      <c r="BB80" s="454"/>
      <c r="BC80" s="454"/>
      <c r="BD80" s="454"/>
      <c r="BE80" s="454"/>
      <c r="BF80" s="454"/>
      <c r="BG80" s="454"/>
      <c r="BH80" s="454"/>
    </row>
    <row r="81" spans="3:60" x14ac:dyDescent="0.2">
      <c r="C81" s="506"/>
      <c r="D81" s="504"/>
      <c r="E81" s="504"/>
      <c r="F81" s="504"/>
      <c r="G81" s="504"/>
      <c r="H81" s="504"/>
      <c r="I81" s="504"/>
      <c r="J81" s="504"/>
      <c r="K81" s="504"/>
      <c r="L81" s="504"/>
      <c r="M81" s="504"/>
      <c r="N81" s="504"/>
      <c r="O81" s="504"/>
      <c r="P81" s="504"/>
      <c r="Q81" s="504"/>
      <c r="R81" s="504"/>
      <c r="S81" s="504"/>
      <c r="T81" s="504"/>
      <c r="U81" s="504"/>
      <c r="V81" s="454"/>
      <c r="W81" s="454"/>
      <c r="X81" s="454"/>
      <c r="Y81" s="454"/>
      <c r="Z81" s="454"/>
      <c r="AA81" s="454"/>
      <c r="AB81" s="454"/>
      <c r="AC81" s="454"/>
      <c r="AD81" s="454"/>
      <c r="AE81" s="454"/>
      <c r="AF81" s="454"/>
      <c r="AG81" s="454"/>
      <c r="AH81" s="454"/>
      <c r="AI81" s="454"/>
      <c r="AJ81" s="454"/>
      <c r="AK81" s="454"/>
      <c r="AL81" s="454"/>
      <c r="AM81" s="454"/>
      <c r="AN81" s="454"/>
      <c r="AO81" s="454"/>
      <c r="AP81" s="454"/>
      <c r="AQ81" s="454"/>
      <c r="AR81" s="454"/>
      <c r="AS81" s="454"/>
      <c r="AT81" s="454"/>
      <c r="AU81" s="454"/>
      <c r="AV81" s="454"/>
      <c r="AW81" s="454"/>
      <c r="AX81" s="454"/>
      <c r="AY81" s="454"/>
      <c r="AZ81" s="454"/>
      <c r="BA81" s="454"/>
      <c r="BB81" s="454"/>
      <c r="BC81" s="454"/>
      <c r="BD81" s="454"/>
      <c r="BE81" s="454"/>
      <c r="BF81" s="454"/>
      <c r="BG81" s="454"/>
      <c r="BH81" s="454"/>
    </row>
    <row r="82" spans="3:60" x14ac:dyDescent="0.2">
      <c r="C82" s="506"/>
      <c r="D82" s="504"/>
      <c r="E82" s="504"/>
      <c r="F82" s="504"/>
      <c r="G82" s="504"/>
      <c r="H82" s="504"/>
      <c r="I82" s="504"/>
      <c r="J82" s="504"/>
      <c r="K82" s="504"/>
      <c r="L82" s="504"/>
      <c r="M82" s="504"/>
      <c r="N82" s="504"/>
      <c r="O82" s="504"/>
      <c r="P82" s="504"/>
      <c r="Q82" s="504"/>
      <c r="R82" s="504"/>
      <c r="S82" s="504"/>
      <c r="T82" s="504"/>
      <c r="U82" s="504"/>
      <c r="V82" s="454"/>
      <c r="W82" s="454"/>
      <c r="X82" s="454"/>
      <c r="Y82" s="454"/>
      <c r="Z82" s="454"/>
      <c r="AA82" s="454"/>
      <c r="AB82" s="454"/>
      <c r="AC82" s="454"/>
      <c r="AD82" s="454"/>
      <c r="AE82" s="454"/>
      <c r="AF82" s="454"/>
      <c r="AG82" s="454"/>
      <c r="AH82" s="454"/>
      <c r="AI82" s="454"/>
      <c r="AJ82" s="454"/>
      <c r="AK82" s="454"/>
      <c r="AL82" s="454"/>
      <c r="AM82" s="454"/>
      <c r="AN82" s="454"/>
      <c r="AO82" s="454"/>
      <c r="AP82" s="454"/>
      <c r="AQ82" s="454"/>
      <c r="AR82" s="454"/>
      <c r="AS82" s="454"/>
      <c r="AT82" s="454"/>
      <c r="AU82" s="454"/>
      <c r="AV82" s="454"/>
      <c r="AW82" s="454"/>
      <c r="AX82" s="454"/>
      <c r="AY82" s="454"/>
      <c r="AZ82" s="454"/>
      <c r="BA82" s="454"/>
      <c r="BB82" s="454"/>
      <c r="BC82" s="454"/>
      <c r="BD82" s="454"/>
      <c r="BE82" s="454"/>
      <c r="BF82" s="454"/>
      <c r="BG82" s="454"/>
      <c r="BH82" s="454"/>
    </row>
    <row r="83" spans="3:60" x14ac:dyDescent="0.2">
      <c r="C83" s="506"/>
      <c r="D83" s="504"/>
      <c r="E83" s="504"/>
      <c r="F83" s="504"/>
      <c r="G83" s="504"/>
      <c r="H83" s="504"/>
      <c r="I83" s="504"/>
      <c r="J83" s="504"/>
      <c r="K83" s="504"/>
      <c r="L83" s="504"/>
      <c r="M83" s="504"/>
      <c r="N83" s="504"/>
      <c r="O83" s="504"/>
      <c r="P83" s="504"/>
      <c r="Q83" s="504"/>
      <c r="R83" s="504"/>
      <c r="S83" s="504"/>
      <c r="T83" s="504"/>
      <c r="U83" s="504"/>
      <c r="V83" s="454"/>
      <c r="W83" s="454"/>
      <c r="X83" s="454"/>
      <c r="Y83" s="454"/>
      <c r="Z83" s="454"/>
      <c r="AA83" s="454"/>
      <c r="AB83" s="454"/>
      <c r="AC83" s="454"/>
      <c r="AD83" s="454"/>
      <c r="AE83" s="454"/>
      <c r="AF83" s="454"/>
      <c r="AG83" s="454"/>
      <c r="AH83" s="454"/>
      <c r="AI83" s="454"/>
      <c r="AJ83" s="454"/>
      <c r="AK83" s="454"/>
      <c r="AL83" s="454"/>
      <c r="AM83" s="454"/>
      <c r="AN83" s="454"/>
      <c r="AO83" s="454"/>
      <c r="AP83" s="454"/>
      <c r="AQ83" s="454"/>
      <c r="AR83" s="454"/>
      <c r="AS83" s="454"/>
      <c r="AT83" s="454"/>
      <c r="AU83" s="454"/>
      <c r="AV83" s="454"/>
      <c r="AW83" s="454"/>
      <c r="AX83" s="454"/>
      <c r="AY83" s="454"/>
      <c r="AZ83" s="454"/>
      <c r="BA83" s="454"/>
      <c r="BB83" s="454"/>
      <c r="BC83" s="454"/>
      <c r="BD83" s="454"/>
      <c r="BE83" s="454"/>
      <c r="BF83" s="454"/>
      <c r="BG83" s="454"/>
      <c r="BH83" s="454"/>
    </row>
    <row r="84" spans="3:60" x14ac:dyDescent="0.2">
      <c r="C84" s="506"/>
      <c r="D84" s="504"/>
      <c r="E84" s="504"/>
      <c r="F84" s="504"/>
      <c r="G84" s="504"/>
      <c r="H84" s="504"/>
      <c r="I84" s="504"/>
      <c r="J84" s="504"/>
      <c r="K84" s="504"/>
      <c r="L84" s="504"/>
      <c r="M84" s="504"/>
      <c r="N84" s="504"/>
      <c r="O84" s="504"/>
      <c r="P84" s="504"/>
      <c r="Q84" s="504"/>
      <c r="R84" s="504"/>
      <c r="S84" s="504"/>
      <c r="T84" s="504"/>
      <c r="U84" s="504"/>
      <c r="V84" s="454"/>
      <c r="W84" s="454"/>
      <c r="X84" s="454"/>
      <c r="Y84" s="454"/>
      <c r="Z84" s="454"/>
      <c r="AA84" s="454"/>
      <c r="AB84" s="454"/>
      <c r="AC84" s="454"/>
      <c r="AD84" s="454"/>
      <c r="AE84" s="454"/>
      <c r="AF84" s="454"/>
      <c r="AG84" s="454"/>
      <c r="AH84" s="454"/>
      <c r="AI84" s="454"/>
      <c r="AJ84" s="454"/>
      <c r="AK84" s="454"/>
      <c r="AL84" s="454"/>
      <c r="AM84" s="454"/>
      <c r="AN84" s="454"/>
      <c r="AO84" s="454"/>
      <c r="AP84" s="454"/>
      <c r="AQ84" s="454"/>
      <c r="AR84" s="454"/>
      <c r="AS84" s="454"/>
      <c r="AT84" s="454"/>
      <c r="AU84" s="454"/>
      <c r="AV84" s="454"/>
      <c r="AW84" s="454"/>
      <c r="AX84" s="454"/>
      <c r="AY84" s="454"/>
      <c r="AZ84" s="454"/>
      <c r="BA84" s="454"/>
      <c r="BB84" s="454"/>
      <c r="BC84" s="454"/>
      <c r="BD84" s="454"/>
      <c r="BE84" s="454"/>
      <c r="BF84" s="454"/>
      <c r="BG84" s="454"/>
      <c r="BH84" s="454"/>
    </row>
    <row r="85" spans="3:60" x14ac:dyDescent="0.2">
      <c r="C85" s="506"/>
      <c r="D85" s="504"/>
      <c r="E85" s="504"/>
      <c r="F85" s="504"/>
      <c r="G85" s="504"/>
      <c r="H85" s="504"/>
      <c r="I85" s="504"/>
      <c r="J85" s="504"/>
      <c r="K85" s="504"/>
      <c r="L85" s="504"/>
      <c r="M85" s="504"/>
      <c r="N85" s="504"/>
      <c r="O85" s="504"/>
      <c r="P85" s="504"/>
      <c r="Q85" s="504"/>
      <c r="R85" s="504"/>
      <c r="S85" s="504"/>
      <c r="T85" s="504"/>
      <c r="U85" s="504"/>
      <c r="V85" s="454"/>
      <c r="W85" s="454"/>
      <c r="X85" s="454"/>
      <c r="Y85" s="454"/>
      <c r="Z85" s="454"/>
      <c r="AA85" s="454"/>
      <c r="AB85" s="454"/>
      <c r="AC85" s="454"/>
      <c r="AD85" s="454"/>
      <c r="AE85" s="454"/>
      <c r="AF85" s="454"/>
      <c r="AG85" s="454"/>
      <c r="AH85" s="454"/>
      <c r="AI85" s="454"/>
      <c r="AJ85" s="454"/>
      <c r="AK85" s="454"/>
      <c r="AL85" s="454"/>
      <c r="AM85" s="454"/>
      <c r="AN85" s="454"/>
      <c r="AO85" s="454"/>
      <c r="AP85" s="454"/>
      <c r="AQ85" s="454"/>
      <c r="AR85" s="454"/>
      <c r="AS85" s="454"/>
      <c r="AT85" s="454"/>
      <c r="AU85" s="454"/>
      <c r="AV85" s="454"/>
      <c r="AW85" s="454"/>
      <c r="AX85" s="454"/>
      <c r="AY85" s="454"/>
      <c r="AZ85" s="454"/>
      <c r="BA85" s="454"/>
      <c r="BB85" s="454"/>
      <c r="BC85" s="454"/>
      <c r="BD85" s="454"/>
      <c r="BE85" s="454"/>
      <c r="BF85" s="454"/>
      <c r="BG85" s="454"/>
      <c r="BH85" s="454"/>
    </row>
    <row r="86" spans="3:60" x14ac:dyDescent="0.2">
      <c r="C86" s="506"/>
      <c r="D86" s="504"/>
      <c r="E86" s="504"/>
      <c r="F86" s="504"/>
      <c r="G86" s="504"/>
      <c r="H86" s="504"/>
      <c r="I86" s="504"/>
      <c r="J86" s="504"/>
      <c r="K86" s="504"/>
      <c r="L86" s="504"/>
      <c r="M86" s="504"/>
      <c r="N86" s="504"/>
      <c r="O86" s="504"/>
      <c r="P86" s="504"/>
      <c r="Q86" s="504"/>
      <c r="R86" s="504"/>
      <c r="S86" s="504"/>
      <c r="T86" s="504"/>
      <c r="U86" s="504"/>
      <c r="V86" s="454"/>
      <c r="W86" s="454"/>
      <c r="X86" s="454"/>
      <c r="Y86" s="454"/>
      <c r="Z86" s="454"/>
      <c r="AA86" s="454"/>
      <c r="AB86" s="454"/>
      <c r="AC86" s="454"/>
      <c r="AD86" s="454"/>
      <c r="AE86" s="454"/>
      <c r="AF86" s="454"/>
      <c r="AG86" s="454"/>
      <c r="AH86" s="454"/>
      <c r="AI86" s="454"/>
      <c r="AJ86" s="454"/>
      <c r="AK86" s="454"/>
      <c r="AL86" s="454"/>
      <c r="AM86" s="454"/>
      <c r="AN86" s="454"/>
      <c r="AO86" s="454"/>
      <c r="AP86" s="454"/>
      <c r="AQ86" s="454"/>
      <c r="AR86" s="454"/>
      <c r="AS86" s="454"/>
      <c r="AT86" s="454"/>
      <c r="AU86" s="454"/>
      <c r="AV86" s="454"/>
      <c r="AW86" s="454"/>
      <c r="AX86" s="454"/>
      <c r="AY86" s="454"/>
      <c r="AZ86" s="454"/>
      <c r="BA86" s="454"/>
      <c r="BB86" s="454"/>
      <c r="BC86" s="454"/>
      <c r="BD86" s="454"/>
      <c r="BE86" s="454"/>
      <c r="BF86" s="454"/>
      <c r="BG86" s="454"/>
      <c r="BH86" s="454"/>
    </row>
    <row r="87" spans="3:60" x14ac:dyDescent="0.2">
      <c r="C87" s="506"/>
      <c r="D87" s="504"/>
      <c r="E87" s="504"/>
      <c r="F87" s="504"/>
      <c r="G87" s="504"/>
      <c r="H87" s="504"/>
      <c r="I87" s="504"/>
      <c r="J87" s="504"/>
      <c r="K87" s="504"/>
      <c r="L87" s="504"/>
      <c r="M87" s="504"/>
      <c r="N87" s="504"/>
      <c r="O87" s="504"/>
      <c r="P87" s="504"/>
      <c r="Q87" s="504"/>
      <c r="R87" s="504"/>
      <c r="S87" s="504"/>
      <c r="T87" s="504"/>
      <c r="U87" s="504"/>
      <c r="V87" s="454"/>
      <c r="W87" s="454"/>
      <c r="X87" s="454"/>
      <c r="Y87" s="454"/>
      <c r="Z87" s="454"/>
      <c r="AA87" s="454"/>
      <c r="AB87" s="454"/>
      <c r="AC87" s="454"/>
      <c r="AD87" s="454"/>
      <c r="AE87" s="454"/>
      <c r="AF87" s="454"/>
      <c r="AG87" s="454"/>
      <c r="AH87" s="454"/>
      <c r="AI87" s="454"/>
      <c r="AJ87" s="454"/>
      <c r="AK87" s="454"/>
      <c r="AL87" s="454"/>
      <c r="AM87" s="454"/>
      <c r="AN87" s="454"/>
      <c r="AO87" s="454"/>
      <c r="AP87" s="454"/>
      <c r="AQ87" s="454"/>
      <c r="AR87" s="454"/>
      <c r="AS87" s="454"/>
      <c r="AT87" s="454"/>
      <c r="AU87" s="454"/>
      <c r="AV87" s="454"/>
      <c r="AW87" s="454"/>
      <c r="AX87" s="454"/>
      <c r="AY87" s="454"/>
      <c r="AZ87" s="454"/>
      <c r="BA87" s="454"/>
      <c r="BB87" s="454"/>
      <c r="BC87" s="454"/>
      <c r="BD87" s="454"/>
      <c r="BE87" s="454"/>
      <c r="BF87" s="454"/>
      <c r="BG87" s="454"/>
      <c r="BH87" s="454"/>
    </row>
    <row r="88" spans="3:60" x14ac:dyDescent="0.2">
      <c r="C88" s="506"/>
      <c r="D88" s="504"/>
      <c r="E88" s="504"/>
      <c r="F88" s="504"/>
      <c r="G88" s="504"/>
      <c r="H88" s="504"/>
      <c r="I88" s="504"/>
      <c r="J88" s="504"/>
      <c r="K88" s="504"/>
      <c r="L88" s="504"/>
      <c r="M88" s="504"/>
      <c r="N88" s="504"/>
      <c r="O88" s="504"/>
      <c r="P88" s="504"/>
      <c r="Q88" s="504"/>
      <c r="R88" s="504"/>
      <c r="S88" s="504"/>
      <c r="T88" s="504"/>
      <c r="U88" s="504"/>
      <c r="V88" s="454"/>
      <c r="W88" s="454"/>
      <c r="X88" s="454"/>
      <c r="Y88" s="454"/>
      <c r="Z88" s="454"/>
      <c r="AA88" s="454"/>
      <c r="AB88" s="454"/>
      <c r="AC88" s="454"/>
      <c r="AD88" s="454"/>
      <c r="AE88" s="454"/>
      <c r="AF88" s="454"/>
      <c r="AG88" s="454"/>
      <c r="AH88" s="454"/>
      <c r="AI88" s="454"/>
      <c r="AJ88" s="454"/>
      <c r="AK88" s="454"/>
      <c r="AL88" s="454"/>
      <c r="AM88" s="454"/>
      <c r="AN88" s="454"/>
      <c r="AO88" s="454"/>
      <c r="AP88" s="454"/>
      <c r="AQ88" s="454"/>
      <c r="AR88" s="454"/>
      <c r="AS88" s="454"/>
      <c r="AT88" s="454"/>
      <c r="AU88" s="454"/>
      <c r="AV88" s="454"/>
      <c r="AW88" s="454"/>
      <c r="AX88" s="454"/>
      <c r="AY88" s="454"/>
      <c r="AZ88" s="454"/>
      <c r="BA88" s="454"/>
      <c r="BB88" s="454"/>
      <c r="BC88" s="454"/>
      <c r="BD88" s="454"/>
      <c r="BE88" s="454"/>
      <c r="BF88" s="454"/>
      <c r="BG88" s="454"/>
      <c r="BH88" s="454"/>
    </row>
    <row r="89" spans="3:60" x14ac:dyDescent="0.2">
      <c r="C89" s="506"/>
      <c r="D89" s="504"/>
      <c r="E89" s="504"/>
      <c r="F89" s="504"/>
      <c r="G89" s="504"/>
      <c r="H89" s="504"/>
      <c r="I89" s="504"/>
      <c r="J89" s="504"/>
      <c r="K89" s="504"/>
      <c r="L89" s="504"/>
      <c r="M89" s="504"/>
      <c r="N89" s="504"/>
      <c r="O89" s="504"/>
      <c r="P89" s="504"/>
      <c r="Q89" s="504"/>
      <c r="R89" s="504"/>
      <c r="S89" s="504"/>
      <c r="T89" s="504"/>
      <c r="U89" s="504"/>
      <c r="V89" s="454"/>
      <c r="W89" s="454"/>
      <c r="X89" s="454"/>
      <c r="Y89" s="454"/>
      <c r="Z89" s="454"/>
      <c r="AA89" s="454"/>
      <c r="AB89" s="454"/>
      <c r="AC89" s="454"/>
      <c r="AD89" s="454"/>
      <c r="AE89" s="454"/>
      <c r="AF89" s="454"/>
      <c r="AG89" s="454"/>
      <c r="AH89" s="454"/>
      <c r="AI89" s="454"/>
      <c r="AJ89" s="454"/>
      <c r="AK89" s="454"/>
      <c r="AL89" s="454"/>
      <c r="AM89" s="454"/>
      <c r="AN89" s="454"/>
      <c r="AO89" s="454"/>
      <c r="AP89" s="454"/>
      <c r="AQ89" s="454"/>
      <c r="AR89" s="454"/>
      <c r="AS89" s="454"/>
      <c r="AT89" s="454"/>
      <c r="AU89" s="454"/>
      <c r="AV89" s="454"/>
      <c r="AW89" s="454"/>
      <c r="AX89" s="454"/>
      <c r="AY89" s="454"/>
      <c r="AZ89" s="454"/>
      <c r="BA89" s="454"/>
      <c r="BB89" s="454"/>
      <c r="BC89" s="454"/>
      <c r="BD89" s="454"/>
      <c r="BE89" s="454"/>
      <c r="BF89" s="454"/>
      <c r="BG89" s="454"/>
      <c r="BH89" s="454"/>
    </row>
    <row r="90" spans="3:60" x14ac:dyDescent="0.2">
      <c r="C90" s="506"/>
      <c r="D90" s="504"/>
      <c r="E90" s="504"/>
      <c r="F90" s="504"/>
      <c r="G90" s="504"/>
      <c r="H90" s="504"/>
      <c r="I90" s="504"/>
      <c r="J90" s="504"/>
      <c r="K90" s="504"/>
      <c r="L90" s="504"/>
      <c r="M90" s="504"/>
      <c r="N90" s="504"/>
      <c r="O90" s="504"/>
      <c r="P90" s="504"/>
      <c r="Q90" s="504"/>
      <c r="R90" s="504"/>
      <c r="S90" s="504"/>
      <c r="T90" s="504"/>
      <c r="U90" s="504"/>
      <c r="V90" s="454"/>
      <c r="W90" s="454"/>
      <c r="X90" s="454"/>
      <c r="Y90" s="454"/>
      <c r="Z90" s="454"/>
      <c r="AA90" s="454"/>
      <c r="AB90" s="454"/>
      <c r="AC90" s="454"/>
      <c r="AD90" s="454"/>
      <c r="AE90" s="454"/>
      <c r="AF90" s="454"/>
      <c r="AG90" s="454"/>
      <c r="AH90" s="454"/>
      <c r="AI90" s="454"/>
      <c r="AJ90" s="454"/>
      <c r="AK90" s="454"/>
      <c r="AL90" s="454"/>
      <c r="AM90" s="454"/>
      <c r="AN90" s="454"/>
      <c r="AO90" s="454"/>
      <c r="AP90" s="454"/>
      <c r="AQ90" s="454"/>
      <c r="AR90" s="454"/>
      <c r="AS90" s="454"/>
      <c r="AT90" s="454"/>
      <c r="AU90" s="454"/>
      <c r="AV90" s="454"/>
      <c r="AW90" s="454"/>
      <c r="AX90" s="454"/>
      <c r="AY90" s="454"/>
      <c r="AZ90" s="454"/>
      <c r="BA90" s="454"/>
      <c r="BB90" s="454"/>
      <c r="BC90" s="454"/>
      <c r="BD90" s="454"/>
      <c r="BE90" s="454"/>
      <c r="BF90" s="454"/>
      <c r="BG90" s="454"/>
      <c r="BH90" s="454"/>
    </row>
    <row r="91" spans="3:60" x14ac:dyDescent="0.2">
      <c r="C91" s="506"/>
      <c r="D91" s="504"/>
      <c r="E91" s="504"/>
      <c r="F91" s="504"/>
      <c r="G91" s="504"/>
      <c r="H91" s="504"/>
      <c r="I91" s="504"/>
      <c r="J91" s="504"/>
      <c r="K91" s="504"/>
      <c r="L91" s="504"/>
      <c r="M91" s="504"/>
      <c r="N91" s="504"/>
      <c r="O91" s="504"/>
      <c r="P91" s="504"/>
      <c r="Q91" s="504"/>
      <c r="R91" s="504"/>
      <c r="S91" s="504"/>
      <c r="T91" s="504"/>
      <c r="U91" s="504"/>
      <c r="V91" s="454"/>
      <c r="W91" s="454"/>
      <c r="X91" s="454"/>
      <c r="Y91" s="454"/>
      <c r="Z91" s="454"/>
      <c r="AA91" s="454"/>
      <c r="AB91" s="454"/>
      <c r="AC91" s="454"/>
      <c r="AD91" s="454"/>
      <c r="AE91" s="454"/>
      <c r="AF91" s="454"/>
      <c r="AG91" s="454"/>
      <c r="AH91" s="454"/>
      <c r="AI91" s="454"/>
      <c r="AJ91" s="454"/>
      <c r="AK91" s="454"/>
      <c r="AL91" s="454"/>
      <c r="AM91" s="454"/>
      <c r="AN91" s="454"/>
      <c r="AO91" s="454"/>
      <c r="AP91" s="454"/>
      <c r="AQ91" s="454"/>
      <c r="AR91" s="454"/>
      <c r="AS91" s="454"/>
      <c r="AT91" s="454"/>
      <c r="AU91" s="454"/>
      <c r="AV91" s="454"/>
      <c r="AW91" s="454"/>
      <c r="AX91" s="454"/>
      <c r="AY91" s="454"/>
      <c r="AZ91" s="454"/>
      <c r="BA91" s="454"/>
      <c r="BB91" s="454"/>
      <c r="BC91" s="454"/>
      <c r="BD91" s="454"/>
      <c r="BE91" s="454"/>
      <c r="BF91" s="454"/>
      <c r="BG91" s="454"/>
      <c r="BH91" s="454"/>
    </row>
    <row r="92" spans="3:60" x14ac:dyDescent="0.2">
      <c r="C92" s="506"/>
      <c r="D92" s="504"/>
      <c r="E92" s="504"/>
      <c r="F92" s="504"/>
      <c r="G92" s="504"/>
      <c r="H92" s="504"/>
      <c r="I92" s="504"/>
      <c r="J92" s="504"/>
      <c r="K92" s="504"/>
      <c r="L92" s="504"/>
      <c r="M92" s="504"/>
      <c r="N92" s="504"/>
      <c r="O92" s="504"/>
      <c r="P92" s="504"/>
      <c r="Q92" s="504"/>
      <c r="R92" s="504"/>
      <c r="S92" s="504"/>
      <c r="T92" s="504"/>
      <c r="U92" s="504"/>
      <c r="V92" s="454"/>
      <c r="W92" s="454"/>
      <c r="X92" s="454"/>
      <c r="Y92" s="454"/>
      <c r="Z92" s="454"/>
      <c r="AA92" s="454"/>
      <c r="AB92" s="454"/>
      <c r="AC92" s="454"/>
      <c r="AD92" s="454"/>
      <c r="AE92" s="454"/>
      <c r="AF92" s="454"/>
      <c r="AG92" s="454"/>
      <c r="AH92" s="454"/>
      <c r="AI92" s="454"/>
      <c r="AJ92" s="454"/>
      <c r="AK92" s="454"/>
      <c r="AL92" s="454"/>
      <c r="AM92" s="454"/>
      <c r="AN92" s="454"/>
      <c r="AO92" s="454"/>
      <c r="AP92" s="454"/>
      <c r="AQ92" s="454"/>
      <c r="AR92" s="454"/>
      <c r="AS92" s="454"/>
      <c r="AT92" s="454"/>
      <c r="AU92" s="454"/>
      <c r="AV92" s="454"/>
      <c r="AW92" s="454"/>
      <c r="AX92" s="454"/>
      <c r="AY92" s="454"/>
      <c r="AZ92" s="454"/>
      <c r="BA92" s="454"/>
      <c r="BB92" s="454"/>
      <c r="BC92" s="454"/>
      <c r="BD92" s="454"/>
      <c r="BE92" s="454"/>
      <c r="BF92" s="454"/>
      <c r="BG92" s="454"/>
      <c r="BH92" s="454"/>
    </row>
    <row r="93" spans="3:60" x14ac:dyDescent="0.2">
      <c r="C93" s="506"/>
      <c r="D93" s="504"/>
      <c r="E93" s="504"/>
      <c r="F93" s="504"/>
      <c r="G93" s="504"/>
      <c r="H93" s="504"/>
      <c r="I93" s="504"/>
      <c r="J93" s="504"/>
      <c r="K93" s="504"/>
      <c r="L93" s="504"/>
      <c r="M93" s="504"/>
      <c r="N93" s="504"/>
      <c r="O93" s="504"/>
      <c r="P93" s="504"/>
      <c r="Q93" s="504"/>
      <c r="R93" s="504"/>
      <c r="S93" s="504"/>
      <c r="T93" s="504"/>
      <c r="U93" s="504"/>
      <c r="V93" s="454"/>
      <c r="W93" s="454"/>
      <c r="X93" s="454"/>
      <c r="Y93" s="454"/>
      <c r="Z93" s="454"/>
      <c r="AA93" s="454"/>
      <c r="AB93" s="454"/>
      <c r="AC93" s="454"/>
      <c r="AD93" s="454"/>
      <c r="AE93" s="454"/>
      <c r="AF93" s="454"/>
      <c r="AG93" s="454"/>
      <c r="AH93" s="454"/>
      <c r="AI93" s="454"/>
      <c r="AJ93" s="454"/>
      <c r="AK93" s="454"/>
      <c r="AL93" s="454"/>
      <c r="AM93" s="454"/>
      <c r="AN93" s="454"/>
      <c r="AO93" s="454"/>
      <c r="AP93" s="454"/>
      <c r="AQ93" s="454"/>
      <c r="AR93" s="454"/>
      <c r="AS93" s="454"/>
      <c r="AT93" s="454"/>
      <c r="AU93" s="454"/>
      <c r="AV93" s="454"/>
      <c r="AW93" s="454"/>
      <c r="AX93" s="454"/>
      <c r="AY93" s="454"/>
      <c r="AZ93" s="454"/>
      <c r="BA93" s="454"/>
      <c r="BB93" s="454"/>
      <c r="BC93" s="454"/>
      <c r="BD93" s="454"/>
      <c r="BE93" s="454"/>
      <c r="BF93" s="454"/>
      <c r="BG93" s="454"/>
      <c r="BH93" s="454"/>
    </row>
    <row r="94" spans="3:60" x14ac:dyDescent="0.2">
      <c r="C94" s="506"/>
      <c r="D94" s="504"/>
      <c r="E94" s="504"/>
      <c r="F94" s="504"/>
      <c r="G94" s="504"/>
      <c r="H94" s="504"/>
      <c r="I94" s="504"/>
      <c r="J94" s="504"/>
      <c r="K94" s="504"/>
      <c r="L94" s="504"/>
      <c r="M94" s="504"/>
      <c r="N94" s="504"/>
      <c r="O94" s="504"/>
      <c r="P94" s="504"/>
      <c r="Q94" s="504"/>
      <c r="R94" s="504"/>
      <c r="S94" s="504"/>
      <c r="T94" s="504"/>
      <c r="U94" s="504"/>
      <c r="V94" s="454"/>
      <c r="W94" s="454"/>
      <c r="X94" s="454"/>
      <c r="Y94" s="454"/>
      <c r="Z94" s="454"/>
      <c r="AA94" s="454"/>
      <c r="AB94" s="454"/>
      <c r="AC94" s="454"/>
      <c r="AD94" s="454"/>
      <c r="AE94" s="454"/>
      <c r="AF94" s="454"/>
      <c r="AG94" s="454"/>
      <c r="AH94" s="454"/>
      <c r="AI94" s="454"/>
      <c r="AJ94" s="454"/>
      <c r="AK94" s="454"/>
      <c r="AL94" s="454"/>
      <c r="AM94" s="454"/>
      <c r="AN94" s="454"/>
      <c r="AO94" s="454"/>
      <c r="AP94" s="454"/>
      <c r="AQ94" s="454"/>
      <c r="AR94" s="454"/>
      <c r="AS94" s="454"/>
      <c r="AT94" s="454"/>
      <c r="AU94" s="454"/>
      <c r="AV94" s="454"/>
      <c r="AW94" s="454"/>
      <c r="AX94" s="454"/>
      <c r="AY94" s="454"/>
      <c r="AZ94" s="454"/>
      <c r="BA94" s="454"/>
      <c r="BB94" s="454"/>
      <c r="BC94" s="454"/>
      <c r="BD94" s="454"/>
      <c r="BE94" s="454"/>
      <c r="BF94" s="454"/>
      <c r="BG94" s="454"/>
      <c r="BH94" s="454"/>
    </row>
    <row r="95" spans="3:60" x14ac:dyDescent="0.2">
      <c r="C95" s="506"/>
      <c r="D95" s="504"/>
      <c r="E95" s="504"/>
      <c r="F95" s="504"/>
      <c r="G95" s="504"/>
      <c r="H95" s="504"/>
      <c r="I95" s="504"/>
      <c r="J95" s="504"/>
      <c r="K95" s="504"/>
      <c r="L95" s="504"/>
      <c r="M95" s="504"/>
      <c r="N95" s="504"/>
      <c r="O95" s="504"/>
      <c r="P95" s="504"/>
      <c r="Q95" s="504"/>
      <c r="R95" s="504"/>
      <c r="S95" s="504"/>
      <c r="T95" s="504"/>
      <c r="U95" s="504"/>
      <c r="V95" s="454"/>
      <c r="W95" s="454"/>
      <c r="X95" s="454"/>
      <c r="Y95" s="454"/>
      <c r="Z95" s="454"/>
      <c r="AA95" s="454"/>
      <c r="AB95" s="454"/>
      <c r="AC95" s="454"/>
      <c r="AD95" s="454"/>
      <c r="AE95" s="454"/>
      <c r="AF95" s="454"/>
      <c r="AG95" s="454"/>
      <c r="AH95" s="454"/>
      <c r="AI95" s="454"/>
      <c r="AJ95" s="454"/>
      <c r="AK95" s="454"/>
      <c r="AL95" s="454"/>
      <c r="AM95" s="454"/>
      <c r="AN95" s="454"/>
      <c r="AO95" s="454"/>
      <c r="AP95" s="454"/>
      <c r="AQ95" s="454"/>
      <c r="AR95" s="454"/>
      <c r="AS95" s="454"/>
      <c r="AT95" s="454"/>
      <c r="AU95" s="454"/>
      <c r="AV95" s="454"/>
      <c r="AW95" s="454"/>
      <c r="AX95" s="454"/>
      <c r="AY95" s="454"/>
      <c r="AZ95" s="454"/>
      <c r="BA95" s="454"/>
      <c r="BB95" s="454"/>
      <c r="BC95" s="454"/>
      <c r="BD95" s="454"/>
      <c r="BE95" s="454"/>
      <c r="BF95" s="454"/>
      <c r="BG95" s="454"/>
      <c r="BH95" s="454"/>
    </row>
    <row r="96" spans="3:60" x14ac:dyDescent="0.2">
      <c r="C96" s="506"/>
      <c r="D96" s="504"/>
      <c r="E96" s="504"/>
      <c r="F96" s="504"/>
      <c r="G96" s="504"/>
      <c r="H96" s="504"/>
      <c r="I96" s="504"/>
      <c r="J96" s="504"/>
      <c r="K96" s="504"/>
      <c r="L96" s="504"/>
      <c r="M96" s="504"/>
      <c r="N96" s="504"/>
      <c r="O96" s="504"/>
      <c r="P96" s="504"/>
      <c r="Q96" s="504"/>
      <c r="R96" s="504"/>
      <c r="S96" s="504"/>
      <c r="T96" s="504"/>
      <c r="U96" s="504"/>
      <c r="V96" s="454"/>
      <c r="W96" s="454"/>
      <c r="X96" s="454"/>
      <c r="Y96" s="454"/>
      <c r="Z96" s="454"/>
      <c r="AA96" s="454"/>
      <c r="AB96" s="454"/>
      <c r="AC96" s="454"/>
      <c r="AD96" s="454"/>
      <c r="AE96" s="454"/>
      <c r="AF96" s="454"/>
      <c r="AG96" s="454"/>
      <c r="AH96" s="454"/>
      <c r="AI96" s="454"/>
      <c r="AJ96" s="454"/>
      <c r="AK96" s="454"/>
      <c r="AL96" s="454"/>
      <c r="AM96" s="454"/>
      <c r="AN96" s="454"/>
      <c r="AO96" s="454"/>
      <c r="AP96" s="454"/>
      <c r="AQ96" s="454"/>
      <c r="AR96" s="454"/>
      <c r="AS96" s="454"/>
      <c r="AT96" s="454"/>
      <c r="AU96" s="454"/>
      <c r="AV96" s="454"/>
      <c r="AW96" s="454"/>
      <c r="AX96" s="454"/>
      <c r="AY96" s="454"/>
      <c r="AZ96" s="454"/>
      <c r="BA96" s="454"/>
      <c r="BB96" s="454"/>
      <c r="BC96" s="454"/>
      <c r="BD96" s="454"/>
      <c r="BE96" s="454"/>
      <c r="BF96" s="454"/>
      <c r="BG96" s="454"/>
      <c r="BH96" s="454"/>
    </row>
    <row r="97" spans="3:60" x14ac:dyDescent="0.2">
      <c r="C97" s="506"/>
      <c r="D97" s="504"/>
      <c r="E97" s="504"/>
      <c r="F97" s="504"/>
      <c r="G97" s="504"/>
      <c r="H97" s="504"/>
      <c r="I97" s="504"/>
      <c r="J97" s="504"/>
      <c r="K97" s="504"/>
      <c r="L97" s="504"/>
      <c r="M97" s="504"/>
      <c r="N97" s="504"/>
      <c r="O97" s="504"/>
      <c r="P97" s="504"/>
      <c r="Q97" s="504"/>
      <c r="R97" s="504"/>
      <c r="S97" s="504"/>
      <c r="T97" s="504"/>
      <c r="U97" s="504"/>
      <c r="V97" s="454"/>
      <c r="W97" s="454"/>
      <c r="X97" s="454"/>
      <c r="Y97" s="454"/>
      <c r="Z97" s="454"/>
      <c r="AA97" s="454"/>
      <c r="AB97" s="454"/>
      <c r="AC97" s="454"/>
      <c r="AD97" s="454"/>
      <c r="AE97" s="454"/>
      <c r="AF97" s="454"/>
      <c r="AG97" s="454"/>
      <c r="AH97" s="454"/>
      <c r="AI97" s="454"/>
      <c r="AJ97" s="454"/>
      <c r="AK97" s="454"/>
      <c r="AL97" s="454"/>
      <c r="AM97" s="454"/>
      <c r="AN97" s="454"/>
      <c r="AO97" s="454"/>
      <c r="AP97" s="454"/>
      <c r="AQ97" s="454"/>
      <c r="AR97" s="454"/>
      <c r="AS97" s="454"/>
      <c r="AT97" s="454"/>
      <c r="AU97" s="454"/>
      <c r="AV97" s="454"/>
      <c r="AW97" s="454"/>
      <c r="AX97" s="454"/>
      <c r="AY97" s="454"/>
      <c r="AZ97" s="454"/>
      <c r="BA97" s="454"/>
      <c r="BB97" s="454"/>
      <c r="BC97" s="454"/>
      <c r="BD97" s="454"/>
      <c r="BE97" s="454"/>
      <c r="BF97" s="454"/>
      <c r="BG97" s="454"/>
      <c r="BH97" s="454"/>
    </row>
    <row r="98" spans="3:60" x14ac:dyDescent="0.2">
      <c r="C98" s="506"/>
      <c r="D98" s="504"/>
      <c r="E98" s="504"/>
      <c r="F98" s="504"/>
      <c r="G98" s="504"/>
      <c r="H98" s="504"/>
      <c r="I98" s="504"/>
      <c r="J98" s="504"/>
      <c r="K98" s="504"/>
      <c r="L98" s="504"/>
      <c r="M98" s="504"/>
      <c r="N98" s="504"/>
      <c r="O98" s="504"/>
      <c r="P98" s="504"/>
      <c r="Q98" s="504"/>
      <c r="R98" s="504"/>
      <c r="S98" s="504"/>
      <c r="T98" s="504"/>
      <c r="U98" s="504"/>
      <c r="V98" s="454"/>
      <c r="W98" s="454"/>
      <c r="X98" s="454"/>
      <c r="Y98" s="454"/>
      <c r="Z98" s="454"/>
      <c r="AA98" s="454"/>
      <c r="AB98" s="454"/>
      <c r="AC98" s="454"/>
      <c r="AD98" s="454"/>
      <c r="AE98" s="454"/>
      <c r="AF98" s="454"/>
      <c r="AG98" s="454"/>
      <c r="AH98" s="454"/>
      <c r="AI98" s="454"/>
      <c r="AJ98" s="454"/>
      <c r="AK98" s="454"/>
      <c r="AL98" s="454"/>
      <c r="AM98" s="454"/>
      <c r="AN98" s="454"/>
      <c r="AO98" s="454"/>
      <c r="AP98" s="454"/>
      <c r="AQ98" s="454"/>
      <c r="AR98" s="454"/>
      <c r="AS98" s="454"/>
      <c r="AT98" s="454"/>
      <c r="AU98" s="454"/>
      <c r="AV98" s="454"/>
      <c r="AW98" s="454"/>
      <c r="AX98" s="454"/>
      <c r="AY98" s="454"/>
      <c r="AZ98" s="454"/>
      <c r="BA98" s="454"/>
      <c r="BB98" s="454"/>
      <c r="BC98" s="454"/>
      <c r="BD98" s="454"/>
      <c r="BE98" s="454"/>
      <c r="BF98" s="454"/>
      <c r="BG98" s="454"/>
      <c r="BH98" s="454"/>
    </row>
    <row r="99" spans="3:60" x14ac:dyDescent="0.2">
      <c r="C99" s="506"/>
      <c r="D99" s="504"/>
      <c r="E99" s="504"/>
      <c r="F99" s="504"/>
      <c r="G99" s="504"/>
      <c r="H99" s="504"/>
      <c r="I99" s="504"/>
      <c r="J99" s="504"/>
      <c r="K99" s="504"/>
      <c r="L99" s="504"/>
      <c r="M99" s="504"/>
      <c r="N99" s="504"/>
      <c r="O99" s="504"/>
      <c r="P99" s="504"/>
      <c r="Q99" s="504"/>
      <c r="R99" s="504"/>
      <c r="S99" s="504"/>
      <c r="T99" s="504"/>
      <c r="U99" s="504"/>
      <c r="V99" s="454"/>
      <c r="W99" s="454"/>
      <c r="X99" s="454"/>
      <c r="Y99" s="454"/>
      <c r="Z99" s="454"/>
      <c r="AA99" s="454"/>
      <c r="AB99" s="454"/>
      <c r="AC99" s="454"/>
      <c r="AD99" s="454"/>
      <c r="AE99" s="454"/>
      <c r="AF99" s="454"/>
      <c r="AG99" s="454"/>
      <c r="AH99" s="454"/>
      <c r="AI99" s="454"/>
      <c r="AJ99" s="454"/>
      <c r="AK99" s="454"/>
      <c r="AL99" s="454"/>
      <c r="AM99" s="454"/>
      <c r="AN99" s="454"/>
      <c r="AO99" s="454"/>
      <c r="AP99" s="454"/>
      <c r="AQ99" s="454"/>
      <c r="AR99" s="454"/>
      <c r="AS99" s="454"/>
      <c r="AT99" s="454"/>
      <c r="AU99" s="454"/>
      <c r="AV99" s="454"/>
      <c r="AW99" s="454"/>
      <c r="AX99" s="454"/>
      <c r="AY99" s="454"/>
      <c r="AZ99" s="454"/>
      <c r="BA99" s="454"/>
      <c r="BB99" s="454"/>
      <c r="BC99" s="454"/>
      <c r="BD99" s="454"/>
      <c r="BE99" s="454"/>
      <c r="BF99" s="454"/>
      <c r="BG99" s="454"/>
      <c r="BH99" s="454"/>
    </row>
    <row r="100" spans="3:60" x14ac:dyDescent="0.2">
      <c r="C100" s="506"/>
      <c r="D100" s="504"/>
      <c r="E100" s="504"/>
      <c r="F100" s="504"/>
      <c r="G100" s="504"/>
      <c r="H100" s="504"/>
      <c r="I100" s="504"/>
      <c r="J100" s="504"/>
      <c r="K100" s="504"/>
      <c r="L100" s="504"/>
      <c r="M100" s="504"/>
      <c r="N100" s="504"/>
      <c r="O100" s="504"/>
      <c r="P100" s="504"/>
      <c r="Q100" s="504"/>
      <c r="R100" s="504"/>
      <c r="S100" s="504"/>
      <c r="T100" s="504"/>
      <c r="U100" s="504"/>
      <c r="V100" s="454"/>
      <c r="W100" s="454"/>
      <c r="X100" s="454"/>
      <c r="Y100" s="454"/>
      <c r="Z100" s="454"/>
      <c r="AA100" s="454"/>
      <c r="AB100" s="454"/>
      <c r="AC100" s="454"/>
      <c r="AD100" s="454"/>
      <c r="AE100" s="454"/>
      <c r="AF100" s="454"/>
      <c r="AG100" s="454"/>
      <c r="AH100" s="454"/>
      <c r="AI100" s="454"/>
      <c r="AJ100" s="454"/>
      <c r="AK100" s="454"/>
      <c r="AL100" s="454"/>
      <c r="AM100" s="454"/>
      <c r="AN100" s="454"/>
      <c r="AO100" s="454"/>
      <c r="AP100" s="454"/>
      <c r="AQ100" s="454"/>
      <c r="AR100" s="454"/>
      <c r="AS100" s="454"/>
      <c r="AT100" s="454"/>
      <c r="AU100" s="454"/>
      <c r="AV100" s="454"/>
      <c r="AW100" s="454"/>
      <c r="AX100" s="454"/>
      <c r="AY100" s="454"/>
      <c r="AZ100" s="454"/>
      <c r="BA100" s="454"/>
      <c r="BB100" s="454"/>
      <c r="BC100" s="454"/>
      <c r="BD100" s="454"/>
      <c r="BE100" s="454"/>
      <c r="BF100" s="454"/>
      <c r="BG100" s="454"/>
      <c r="BH100" s="454"/>
    </row>
    <row r="101" spans="3:60" x14ac:dyDescent="0.2">
      <c r="C101" s="506"/>
      <c r="D101" s="504"/>
      <c r="E101" s="504"/>
      <c r="F101" s="504"/>
      <c r="G101" s="504"/>
      <c r="H101" s="504"/>
      <c r="I101" s="504"/>
      <c r="J101" s="504"/>
      <c r="K101" s="504"/>
      <c r="L101" s="504"/>
      <c r="M101" s="504"/>
      <c r="N101" s="504"/>
      <c r="O101" s="504"/>
      <c r="P101" s="504"/>
      <c r="Q101" s="504"/>
      <c r="R101" s="504"/>
      <c r="S101" s="504"/>
      <c r="T101" s="504"/>
      <c r="U101" s="504"/>
      <c r="V101" s="454"/>
      <c r="W101" s="454"/>
      <c r="X101" s="454"/>
      <c r="Y101" s="454"/>
      <c r="Z101" s="454"/>
      <c r="AA101" s="454"/>
      <c r="AB101" s="454"/>
      <c r="AC101" s="454"/>
      <c r="AD101" s="454"/>
      <c r="AE101" s="454"/>
      <c r="AF101" s="454"/>
      <c r="AG101" s="454"/>
      <c r="AH101" s="454"/>
      <c r="AI101" s="454"/>
      <c r="AJ101" s="454"/>
      <c r="AK101" s="454"/>
      <c r="AL101" s="454"/>
      <c r="AM101" s="454"/>
      <c r="AN101" s="454"/>
      <c r="AO101" s="454"/>
      <c r="AP101" s="454"/>
      <c r="AQ101" s="454"/>
      <c r="AR101" s="454"/>
      <c r="AS101" s="454"/>
      <c r="AT101" s="454"/>
      <c r="AU101" s="454"/>
      <c r="AV101" s="454"/>
      <c r="AW101" s="454"/>
      <c r="AX101" s="454"/>
      <c r="AY101" s="454"/>
      <c r="AZ101" s="454"/>
      <c r="BA101" s="454"/>
      <c r="BB101" s="454"/>
      <c r="BC101" s="454"/>
      <c r="BD101" s="454"/>
      <c r="BE101" s="454"/>
      <c r="BF101" s="454"/>
      <c r="BG101" s="454"/>
      <c r="BH101" s="454"/>
    </row>
    <row r="102" spans="3:60" x14ac:dyDescent="0.2">
      <c r="C102" s="506"/>
      <c r="D102" s="504"/>
      <c r="E102" s="504"/>
      <c r="F102" s="504"/>
      <c r="G102" s="504"/>
      <c r="H102" s="504"/>
      <c r="I102" s="504"/>
      <c r="J102" s="504"/>
      <c r="K102" s="504"/>
      <c r="L102" s="504"/>
      <c r="M102" s="504"/>
      <c r="N102" s="504"/>
      <c r="O102" s="504"/>
      <c r="P102" s="504"/>
      <c r="Q102" s="504"/>
      <c r="R102" s="504"/>
      <c r="S102" s="504"/>
      <c r="T102" s="504"/>
      <c r="U102" s="504"/>
      <c r="V102" s="454"/>
      <c r="W102" s="454"/>
      <c r="X102" s="454"/>
      <c r="Y102" s="454"/>
      <c r="Z102" s="454"/>
      <c r="AA102" s="454"/>
      <c r="AB102" s="454"/>
      <c r="AC102" s="454"/>
      <c r="AD102" s="454"/>
      <c r="AE102" s="454"/>
      <c r="AF102" s="454"/>
      <c r="AG102" s="454"/>
      <c r="AH102" s="454"/>
      <c r="AI102" s="454"/>
      <c r="AJ102" s="454"/>
      <c r="AK102" s="454"/>
      <c r="AL102" s="454"/>
      <c r="AM102" s="454"/>
      <c r="AN102" s="454"/>
      <c r="AO102" s="454"/>
      <c r="AP102" s="454"/>
      <c r="AQ102" s="454"/>
      <c r="AR102" s="454"/>
      <c r="AS102" s="454"/>
      <c r="AT102" s="454"/>
      <c r="AU102" s="454"/>
      <c r="AV102" s="454"/>
      <c r="AW102" s="454"/>
      <c r="AX102" s="454"/>
      <c r="AY102" s="454"/>
      <c r="AZ102" s="454"/>
      <c r="BA102" s="454"/>
      <c r="BB102" s="454"/>
      <c r="BC102" s="454"/>
      <c r="BD102" s="454"/>
      <c r="BE102" s="454"/>
      <c r="BF102" s="454"/>
      <c r="BG102" s="454"/>
      <c r="BH102" s="454"/>
    </row>
    <row r="103" spans="3:60" x14ac:dyDescent="0.2">
      <c r="C103" s="506"/>
      <c r="D103" s="504"/>
      <c r="E103" s="504"/>
      <c r="F103" s="504"/>
      <c r="G103" s="504"/>
      <c r="H103" s="504"/>
      <c r="I103" s="504"/>
      <c r="J103" s="504"/>
      <c r="K103" s="504"/>
      <c r="L103" s="504"/>
      <c r="M103" s="504"/>
      <c r="N103" s="504"/>
      <c r="O103" s="504"/>
      <c r="P103" s="504"/>
      <c r="Q103" s="504"/>
      <c r="R103" s="504"/>
      <c r="S103" s="504"/>
      <c r="T103" s="504"/>
      <c r="U103" s="504"/>
      <c r="V103" s="454"/>
      <c r="W103" s="454"/>
      <c r="X103" s="454"/>
      <c r="Y103" s="454"/>
      <c r="Z103" s="454"/>
      <c r="AA103" s="454"/>
      <c r="AB103" s="454"/>
      <c r="AC103" s="454"/>
      <c r="AD103" s="454"/>
      <c r="AE103" s="454"/>
      <c r="AF103" s="454"/>
      <c r="AG103" s="454"/>
      <c r="AH103" s="454"/>
      <c r="AI103" s="454"/>
      <c r="AJ103" s="454"/>
      <c r="AK103" s="454"/>
      <c r="AL103" s="454"/>
      <c r="AM103" s="454"/>
      <c r="AN103" s="454"/>
      <c r="AO103" s="454"/>
      <c r="AP103" s="454"/>
      <c r="AQ103" s="454"/>
      <c r="AR103" s="454"/>
      <c r="AS103" s="454"/>
      <c r="AT103" s="454"/>
      <c r="AU103" s="454"/>
      <c r="AV103" s="454"/>
      <c r="AW103" s="454"/>
      <c r="AX103" s="454"/>
      <c r="AY103" s="454"/>
      <c r="AZ103" s="454"/>
      <c r="BA103" s="454"/>
      <c r="BB103" s="454"/>
      <c r="BC103" s="454"/>
      <c r="BD103" s="454"/>
      <c r="BE103" s="454"/>
      <c r="BF103" s="454"/>
      <c r="BG103" s="454"/>
      <c r="BH103" s="454"/>
    </row>
    <row r="104" spans="3:60" x14ac:dyDescent="0.2">
      <c r="C104" s="506"/>
      <c r="D104" s="504"/>
      <c r="E104" s="504"/>
      <c r="F104" s="504"/>
      <c r="G104" s="504"/>
      <c r="H104" s="504"/>
      <c r="I104" s="504"/>
      <c r="J104" s="504"/>
      <c r="K104" s="504"/>
      <c r="L104" s="504"/>
      <c r="M104" s="504"/>
      <c r="N104" s="504"/>
      <c r="O104" s="504"/>
      <c r="P104" s="504"/>
      <c r="Q104" s="504"/>
      <c r="R104" s="504"/>
      <c r="S104" s="504"/>
      <c r="T104" s="504"/>
      <c r="U104" s="504"/>
      <c r="V104" s="454"/>
      <c r="W104" s="454"/>
      <c r="X104" s="454"/>
      <c r="Y104" s="454"/>
      <c r="Z104" s="454"/>
      <c r="AA104" s="454"/>
      <c r="AB104" s="454"/>
      <c r="AC104" s="454"/>
      <c r="AD104" s="454"/>
      <c r="AE104" s="454"/>
      <c r="AF104" s="454"/>
      <c r="AG104" s="454"/>
      <c r="AH104" s="454"/>
      <c r="AI104" s="454"/>
      <c r="AJ104" s="454"/>
      <c r="AK104" s="454"/>
      <c r="AL104" s="454"/>
      <c r="AM104" s="454"/>
      <c r="AN104" s="454"/>
      <c r="AO104" s="454"/>
      <c r="AP104" s="454"/>
      <c r="AQ104" s="454"/>
      <c r="AR104" s="454"/>
      <c r="AS104" s="454"/>
      <c r="AT104" s="454"/>
      <c r="AU104" s="454"/>
      <c r="AV104" s="454"/>
      <c r="AW104" s="454"/>
      <c r="AX104" s="454"/>
      <c r="AY104" s="454"/>
      <c r="AZ104" s="454"/>
      <c r="BA104" s="454"/>
      <c r="BB104" s="454"/>
      <c r="BC104" s="454"/>
      <c r="BD104" s="454"/>
      <c r="BE104" s="454"/>
      <c r="BF104" s="454"/>
      <c r="BG104" s="454"/>
      <c r="BH104" s="454"/>
    </row>
    <row r="105" spans="3:60" x14ac:dyDescent="0.2">
      <c r="C105" s="506"/>
      <c r="D105" s="504"/>
      <c r="E105" s="504"/>
      <c r="F105" s="504"/>
      <c r="G105" s="504"/>
      <c r="H105" s="504"/>
      <c r="I105" s="504"/>
      <c r="J105" s="504"/>
      <c r="K105" s="504"/>
      <c r="L105" s="504"/>
      <c r="M105" s="504"/>
      <c r="N105" s="504"/>
      <c r="O105" s="504"/>
      <c r="P105" s="504"/>
      <c r="Q105" s="504"/>
      <c r="R105" s="504"/>
      <c r="S105" s="504"/>
      <c r="T105" s="504"/>
      <c r="U105" s="504"/>
      <c r="V105" s="454"/>
      <c r="W105" s="454"/>
      <c r="X105" s="454"/>
      <c r="Y105" s="454"/>
      <c r="Z105" s="454"/>
      <c r="AA105" s="454"/>
      <c r="AB105" s="454"/>
      <c r="AC105" s="454"/>
      <c r="AD105" s="454"/>
      <c r="AE105" s="454"/>
      <c r="AF105" s="454"/>
      <c r="AG105" s="454"/>
      <c r="AH105" s="454"/>
      <c r="AI105" s="454"/>
      <c r="AJ105" s="454"/>
      <c r="AK105" s="454"/>
      <c r="AL105" s="454"/>
      <c r="AM105" s="454"/>
      <c r="AN105" s="454"/>
      <c r="AO105" s="454"/>
      <c r="AP105" s="454"/>
      <c r="AQ105" s="454"/>
      <c r="AR105" s="454"/>
      <c r="AS105" s="454"/>
      <c r="AT105" s="454"/>
      <c r="AU105" s="454"/>
      <c r="AV105" s="454"/>
      <c r="AW105" s="454"/>
      <c r="AX105" s="454"/>
      <c r="AY105" s="454"/>
      <c r="AZ105" s="454"/>
      <c r="BA105" s="454"/>
      <c r="BB105" s="454"/>
      <c r="BC105" s="454"/>
      <c r="BD105" s="454"/>
      <c r="BE105" s="454"/>
      <c r="BF105" s="454"/>
      <c r="BG105" s="454"/>
      <c r="BH105" s="454"/>
    </row>
    <row r="106" spans="3:60" x14ac:dyDescent="0.2">
      <c r="C106" s="506"/>
      <c r="D106" s="504"/>
      <c r="E106" s="504"/>
      <c r="F106" s="504"/>
      <c r="G106" s="504"/>
      <c r="H106" s="504"/>
      <c r="I106" s="504"/>
      <c r="J106" s="504"/>
      <c r="K106" s="504"/>
      <c r="L106" s="504"/>
      <c r="M106" s="504"/>
      <c r="N106" s="504"/>
      <c r="O106" s="504"/>
      <c r="P106" s="504"/>
      <c r="Q106" s="504"/>
      <c r="R106" s="504"/>
      <c r="S106" s="504"/>
      <c r="T106" s="504"/>
      <c r="U106" s="504"/>
      <c r="V106" s="454"/>
      <c r="W106" s="454"/>
      <c r="X106" s="454"/>
      <c r="Y106" s="454"/>
      <c r="Z106" s="454"/>
      <c r="AA106" s="454"/>
      <c r="AB106" s="454"/>
      <c r="AC106" s="454"/>
      <c r="AD106" s="454"/>
      <c r="AE106" s="454"/>
      <c r="AF106" s="454"/>
      <c r="AG106" s="454"/>
      <c r="AH106" s="454"/>
      <c r="AI106" s="454"/>
      <c r="AJ106" s="454"/>
      <c r="AK106" s="454"/>
      <c r="AL106" s="454"/>
      <c r="AM106" s="454"/>
      <c r="AN106" s="454"/>
      <c r="AO106" s="454"/>
      <c r="AP106" s="454"/>
      <c r="AQ106" s="454"/>
      <c r="AR106" s="454"/>
      <c r="AS106" s="454"/>
      <c r="AT106" s="454"/>
      <c r="AU106" s="454"/>
      <c r="AV106" s="454"/>
      <c r="AW106" s="454"/>
      <c r="AX106" s="454"/>
      <c r="AY106" s="454"/>
      <c r="AZ106" s="454"/>
      <c r="BA106" s="454"/>
      <c r="BB106" s="454"/>
      <c r="BC106" s="454"/>
      <c r="BD106" s="454"/>
      <c r="BE106" s="454"/>
      <c r="BF106" s="454"/>
      <c r="BG106" s="454"/>
      <c r="BH106" s="454"/>
    </row>
    <row r="107" spans="3:60" x14ac:dyDescent="0.2">
      <c r="C107" s="506"/>
      <c r="D107" s="504"/>
      <c r="E107" s="504"/>
      <c r="F107" s="504"/>
      <c r="G107" s="504"/>
      <c r="H107" s="504"/>
      <c r="I107" s="504"/>
      <c r="J107" s="504"/>
      <c r="K107" s="504"/>
      <c r="L107" s="504"/>
      <c r="M107" s="504"/>
      <c r="N107" s="504"/>
      <c r="O107" s="504"/>
      <c r="P107" s="504"/>
      <c r="Q107" s="504"/>
      <c r="R107" s="504"/>
      <c r="S107" s="504"/>
      <c r="T107" s="504"/>
      <c r="U107" s="504"/>
      <c r="V107" s="454"/>
      <c r="W107" s="454"/>
      <c r="X107" s="454"/>
      <c r="Y107" s="454"/>
      <c r="Z107" s="454"/>
      <c r="AA107" s="454"/>
      <c r="AB107" s="454"/>
      <c r="AC107" s="454"/>
      <c r="AD107" s="454"/>
      <c r="AE107" s="454"/>
      <c r="AF107" s="454"/>
      <c r="AG107" s="454"/>
      <c r="AH107" s="454"/>
      <c r="AI107" s="454"/>
      <c r="AJ107" s="454"/>
      <c r="AK107" s="454"/>
      <c r="AL107" s="454"/>
      <c r="AM107" s="454"/>
      <c r="AN107" s="454"/>
      <c r="AO107" s="454"/>
      <c r="AP107" s="454"/>
      <c r="AQ107" s="454"/>
      <c r="AR107" s="454"/>
      <c r="AS107" s="454"/>
      <c r="AT107" s="454"/>
      <c r="AU107" s="454"/>
      <c r="AV107" s="454"/>
      <c r="AW107" s="454"/>
      <c r="AX107" s="454"/>
      <c r="AY107" s="454"/>
      <c r="AZ107" s="454"/>
      <c r="BA107" s="454"/>
      <c r="BB107" s="454"/>
      <c r="BC107" s="454"/>
      <c r="BD107" s="454"/>
      <c r="BE107" s="454"/>
      <c r="BF107" s="454"/>
      <c r="BG107" s="454"/>
      <c r="BH107" s="454"/>
    </row>
    <row r="108" spans="3:60" x14ac:dyDescent="0.2">
      <c r="C108" s="506"/>
      <c r="D108" s="504"/>
      <c r="E108" s="504"/>
      <c r="F108" s="504"/>
      <c r="G108" s="504"/>
      <c r="H108" s="504"/>
      <c r="I108" s="504"/>
      <c r="J108" s="504"/>
      <c r="K108" s="504"/>
      <c r="L108" s="504"/>
      <c r="M108" s="504"/>
      <c r="N108" s="504"/>
      <c r="O108" s="504"/>
      <c r="P108" s="504"/>
      <c r="Q108" s="504"/>
      <c r="R108" s="504"/>
      <c r="S108" s="504"/>
      <c r="T108" s="504"/>
      <c r="U108" s="504"/>
      <c r="V108" s="454"/>
      <c r="W108" s="454"/>
      <c r="X108" s="454"/>
      <c r="Y108" s="454"/>
      <c r="Z108" s="454"/>
      <c r="AA108" s="454"/>
      <c r="AB108" s="454"/>
      <c r="AC108" s="454"/>
      <c r="AD108" s="454"/>
      <c r="AE108" s="454"/>
      <c r="AF108" s="454"/>
      <c r="AG108" s="454"/>
      <c r="AH108" s="454"/>
      <c r="AI108" s="454"/>
      <c r="AJ108" s="454"/>
      <c r="AK108" s="454"/>
      <c r="AL108" s="454"/>
      <c r="AM108" s="454"/>
      <c r="AN108" s="454"/>
      <c r="AO108" s="454"/>
      <c r="AP108" s="454"/>
      <c r="AQ108" s="454"/>
      <c r="AR108" s="454"/>
      <c r="AS108" s="454"/>
      <c r="AT108" s="454"/>
      <c r="AU108" s="454"/>
      <c r="AV108" s="454"/>
      <c r="AW108" s="454"/>
      <c r="AX108" s="454"/>
      <c r="AY108" s="454"/>
      <c r="AZ108" s="454"/>
      <c r="BA108" s="454"/>
      <c r="BB108" s="454"/>
      <c r="BC108" s="454"/>
      <c r="BD108" s="454"/>
      <c r="BE108" s="454"/>
      <c r="BF108" s="454"/>
      <c r="BG108" s="454"/>
      <c r="BH108" s="454"/>
    </row>
    <row r="109" spans="3:60" x14ac:dyDescent="0.2">
      <c r="C109" s="506"/>
      <c r="D109" s="504"/>
      <c r="E109" s="504"/>
      <c r="F109" s="504"/>
      <c r="G109" s="504"/>
      <c r="H109" s="504"/>
      <c r="I109" s="504"/>
      <c r="J109" s="504"/>
      <c r="K109" s="504"/>
      <c r="L109" s="504"/>
      <c r="M109" s="504"/>
      <c r="N109" s="504"/>
      <c r="O109" s="504"/>
      <c r="P109" s="504"/>
      <c r="Q109" s="504"/>
      <c r="R109" s="504"/>
      <c r="S109" s="504"/>
      <c r="T109" s="504"/>
      <c r="U109" s="504"/>
      <c r="V109" s="454"/>
      <c r="W109" s="454"/>
      <c r="X109" s="454"/>
      <c r="Y109" s="454"/>
      <c r="Z109" s="454"/>
      <c r="AA109" s="454"/>
      <c r="AB109" s="454"/>
      <c r="AC109" s="454"/>
      <c r="AD109" s="454"/>
      <c r="AE109" s="454"/>
      <c r="AF109" s="454"/>
      <c r="AG109" s="454"/>
      <c r="AH109" s="454"/>
      <c r="AI109" s="454"/>
      <c r="AJ109" s="454"/>
      <c r="AK109" s="454"/>
      <c r="AL109" s="454"/>
      <c r="AM109" s="454"/>
      <c r="AN109" s="454"/>
      <c r="AO109" s="454"/>
      <c r="AP109" s="454"/>
      <c r="AQ109" s="454"/>
      <c r="AR109" s="454"/>
      <c r="AS109" s="454"/>
      <c r="AT109" s="454"/>
      <c r="AU109" s="454"/>
      <c r="AV109" s="454"/>
      <c r="AW109" s="454"/>
      <c r="AX109" s="454"/>
      <c r="AY109" s="454"/>
      <c r="AZ109" s="454"/>
      <c r="BA109" s="454"/>
      <c r="BB109" s="454"/>
      <c r="BC109" s="454"/>
      <c r="BD109" s="454"/>
      <c r="BE109" s="454"/>
      <c r="BF109" s="454"/>
      <c r="BG109" s="454"/>
      <c r="BH109" s="454"/>
    </row>
    <row r="110" spans="3:60" x14ac:dyDescent="0.2">
      <c r="C110" s="506"/>
      <c r="D110" s="504"/>
      <c r="E110" s="504"/>
      <c r="F110" s="504"/>
      <c r="G110" s="504"/>
      <c r="H110" s="504"/>
      <c r="I110" s="504"/>
      <c r="J110" s="504"/>
      <c r="K110" s="504"/>
      <c r="L110" s="504"/>
      <c r="M110" s="504"/>
      <c r="N110" s="504"/>
      <c r="O110" s="504"/>
      <c r="P110" s="504"/>
      <c r="Q110" s="504"/>
      <c r="R110" s="504"/>
      <c r="S110" s="504"/>
      <c r="T110" s="504"/>
      <c r="U110" s="504"/>
      <c r="V110" s="454"/>
      <c r="W110" s="454"/>
      <c r="X110" s="454"/>
      <c r="Y110" s="454"/>
      <c r="Z110" s="454"/>
      <c r="AA110" s="454"/>
      <c r="AB110" s="454"/>
      <c r="AC110" s="454"/>
      <c r="AD110" s="454"/>
      <c r="AE110" s="454"/>
      <c r="AF110" s="454"/>
      <c r="AG110" s="454"/>
      <c r="AH110" s="454"/>
      <c r="AI110" s="454"/>
      <c r="AJ110" s="454"/>
      <c r="AK110" s="454"/>
      <c r="AL110" s="454"/>
      <c r="AM110" s="454"/>
      <c r="AN110" s="454"/>
      <c r="AO110" s="454"/>
      <c r="AP110" s="454"/>
      <c r="AQ110" s="454"/>
      <c r="AR110" s="454"/>
      <c r="AS110" s="454"/>
      <c r="AT110" s="454"/>
      <c r="AU110" s="454"/>
      <c r="AV110" s="454"/>
      <c r="AW110" s="454"/>
      <c r="AX110" s="454"/>
      <c r="AY110" s="454"/>
      <c r="AZ110" s="454"/>
      <c r="BA110" s="454"/>
      <c r="BB110" s="454"/>
      <c r="BC110" s="454"/>
      <c r="BD110" s="454"/>
      <c r="BE110" s="454"/>
      <c r="BF110" s="454"/>
      <c r="BG110" s="454"/>
      <c r="BH110" s="454"/>
    </row>
    <row r="111" spans="3:60" x14ac:dyDescent="0.2">
      <c r="C111" s="506"/>
      <c r="D111" s="504"/>
      <c r="E111" s="504"/>
      <c r="F111" s="504"/>
      <c r="G111" s="504"/>
      <c r="H111" s="504"/>
      <c r="I111" s="504"/>
      <c r="J111" s="504"/>
      <c r="K111" s="504"/>
      <c r="L111" s="504"/>
      <c r="M111" s="504"/>
      <c r="N111" s="504"/>
      <c r="O111" s="504"/>
      <c r="P111" s="504"/>
      <c r="Q111" s="504"/>
      <c r="R111" s="504"/>
      <c r="S111" s="504"/>
      <c r="T111" s="504"/>
      <c r="U111" s="504"/>
      <c r="V111" s="454"/>
      <c r="W111" s="454"/>
      <c r="X111" s="454"/>
      <c r="Y111" s="454"/>
      <c r="Z111" s="454"/>
      <c r="AA111" s="454"/>
      <c r="AB111" s="454"/>
      <c r="AC111" s="454"/>
      <c r="AD111" s="454"/>
      <c r="AE111" s="454"/>
      <c r="AF111" s="454"/>
      <c r="AG111" s="454"/>
      <c r="AH111" s="454"/>
      <c r="AI111" s="454"/>
      <c r="AJ111" s="454"/>
      <c r="AK111" s="454"/>
      <c r="AL111" s="454"/>
      <c r="AM111" s="454"/>
      <c r="AN111" s="454"/>
      <c r="AO111" s="454"/>
      <c r="AP111" s="454"/>
      <c r="AQ111" s="454"/>
      <c r="AR111" s="454"/>
      <c r="AS111" s="454"/>
      <c r="AT111" s="454"/>
      <c r="AU111" s="454"/>
      <c r="AV111" s="454"/>
      <c r="AW111" s="454"/>
      <c r="AX111" s="454"/>
      <c r="AY111" s="454"/>
      <c r="AZ111" s="454"/>
      <c r="BA111" s="454"/>
      <c r="BB111" s="454"/>
      <c r="BC111" s="454"/>
      <c r="BD111" s="454"/>
      <c r="BE111" s="454"/>
      <c r="BF111" s="454"/>
      <c r="BG111" s="454"/>
      <c r="BH111" s="454"/>
    </row>
    <row r="112" spans="3:60" x14ac:dyDescent="0.2">
      <c r="C112" s="506"/>
      <c r="D112" s="504"/>
      <c r="E112" s="504"/>
      <c r="F112" s="504"/>
      <c r="G112" s="504"/>
      <c r="H112" s="504"/>
      <c r="I112" s="504"/>
      <c r="J112" s="504"/>
      <c r="K112" s="504"/>
      <c r="L112" s="504"/>
      <c r="M112" s="504"/>
      <c r="N112" s="504"/>
      <c r="O112" s="504"/>
      <c r="P112" s="504"/>
      <c r="Q112" s="504"/>
      <c r="R112" s="504"/>
      <c r="S112" s="504"/>
      <c r="T112" s="504"/>
      <c r="U112" s="504"/>
      <c r="V112" s="454"/>
      <c r="W112" s="454"/>
      <c r="X112" s="454"/>
      <c r="Y112" s="454"/>
      <c r="Z112" s="454"/>
      <c r="AA112" s="454"/>
      <c r="AB112" s="454"/>
      <c r="AC112" s="454"/>
      <c r="AD112" s="454"/>
      <c r="AE112" s="454"/>
      <c r="AF112" s="454"/>
      <c r="AG112" s="454"/>
      <c r="AH112" s="454"/>
      <c r="AI112" s="454"/>
      <c r="AJ112" s="454"/>
      <c r="AK112" s="454"/>
      <c r="AL112" s="454"/>
      <c r="AM112" s="454"/>
      <c r="AN112" s="454"/>
      <c r="AO112" s="454"/>
      <c r="AP112" s="454"/>
      <c r="AQ112" s="454"/>
      <c r="AR112" s="454"/>
      <c r="AS112" s="454"/>
      <c r="AT112" s="454"/>
      <c r="AU112" s="454"/>
      <c r="AV112" s="454"/>
      <c r="AW112" s="454"/>
      <c r="AX112" s="454"/>
      <c r="AY112" s="454"/>
      <c r="AZ112" s="454"/>
      <c r="BA112" s="454"/>
      <c r="BB112" s="454"/>
      <c r="BC112" s="454"/>
      <c r="BD112" s="454"/>
      <c r="BE112" s="454"/>
      <c r="BF112" s="454"/>
      <c r="BG112" s="454"/>
      <c r="BH112" s="454"/>
    </row>
    <row r="113" spans="3:60" x14ac:dyDescent="0.2">
      <c r="C113" s="506"/>
      <c r="D113" s="504"/>
      <c r="E113" s="504"/>
      <c r="F113" s="504"/>
      <c r="G113" s="504"/>
      <c r="H113" s="504"/>
      <c r="I113" s="504"/>
      <c r="J113" s="504"/>
      <c r="K113" s="504"/>
      <c r="L113" s="504"/>
      <c r="M113" s="504"/>
      <c r="N113" s="504"/>
      <c r="O113" s="504"/>
      <c r="P113" s="504"/>
      <c r="Q113" s="504"/>
      <c r="R113" s="504"/>
      <c r="S113" s="504"/>
      <c r="T113" s="504"/>
      <c r="U113" s="504"/>
      <c r="V113" s="454"/>
      <c r="W113" s="454"/>
      <c r="X113" s="454"/>
      <c r="Y113" s="454"/>
      <c r="Z113" s="454"/>
      <c r="AA113" s="454"/>
      <c r="AB113" s="454"/>
      <c r="AC113" s="454"/>
      <c r="AD113" s="454"/>
      <c r="AE113" s="454"/>
      <c r="AF113" s="454"/>
      <c r="AG113" s="454"/>
      <c r="AH113" s="454"/>
      <c r="AI113" s="454"/>
      <c r="AJ113" s="454"/>
      <c r="AK113" s="454"/>
      <c r="AL113" s="454"/>
      <c r="AM113" s="454"/>
      <c r="AN113" s="454"/>
      <c r="AO113" s="454"/>
      <c r="AP113" s="454"/>
      <c r="AQ113" s="454"/>
      <c r="AR113" s="454"/>
      <c r="AS113" s="454"/>
      <c r="AT113" s="454"/>
      <c r="AU113" s="454"/>
      <c r="AV113" s="454"/>
      <c r="AW113" s="454"/>
      <c r="AX113" s="454"/>
      <c r="AY113" s="454"/>
      <c r="AZ113" s="454"/>
      <c r="BA113" s="454"/>
      <c r="BB113" s="454"/>
      <c r="BC113" s="454"/>
      <c r="BD113" s="454"/>
      <c r="BE113" s="454"/>
      <c r="BF113" s="454"/>
      <c r="BG113" s="454"/>
      <c r="BH113" s="454"/>
    </row>
    <row r="114" spans="3:60" x14ac:dyDescent="0.2">
      <c r="C114" s="506"/>
      <c r="D114" s="504"/>
      <c r="E114" s="504"/>
      <c r="F114" s="504"/>
      <c r="G114" s="504"/>
      <c r="H114" s="504"/>
      <c r="I114" s="504"/>
      <c r="J114" s="504"/>
      <c r="K114" s="504"/>
      <c r="L114" s="504"/>
      <c r="M114" s="504"/>
      <c r="N114" s="504"/>
      <c r="O114" s="504"/>
      <c r="P114" s="504"/>
      <c r="Q114" s="504"/>
      <c r="R114" s="504"/>
      <c r="S114" s="504"/>
      <c r="T114" s="504"/>
      <c r="U114" s="504"/>
      <c r="V114" s="454"/>
      <c r="W114" s="454"/>
      <c r="X114" s="454"/>
      <c r="Y114" s="454"/>
      <c r="Z114" s="454"/>
      <c r="AA114" s="454"/>
      <c r="AB114" s="454"/>
      <c r="AC114" s="454"/>
      <c r="AD114" s="454"/>
      <c r="AE114" s="454"/>
      <c r="AF114" s="454"/>
      <c r="AG114" s="454"/>
      <c r="AH114" s="454"/>
      <c r="AI114" s="454"/>
      <c r="AJ114" s="454"/>
      <c r="AK114" s="454"/>
      <c r="AL114" s="454"/>
      <c r="AM114" s="454"/>
      <c r="AN114" s="454"/>
      <c r="AO114" s="454"/>
      <c r="AP114" s="454"/>
      <c r="AQ114" s="454"/>
      <c r="AR114" s="454"/>
      <c r="AS114" s="454"/>
      <c r="AT114" s="454"/>
      <c r="AU114" s="454"/>
      <c r="AV114" s="454"/>
      <c r="AW114" s="454"/>
      <c r="AX114" s="454"/>
      <c r="AY114" s="454"/>
      <c r="AZ114" s="454"/>
      <c r="BA114" s="454"/>
      <c r="BB114" s="454"/>
      <c r="BC114" s="454"/>
      <c r="BD114" s="454"/>
      <c r="BE114" s="454"/>
      <c r="BF114" s="454"/>
      <c r="BG114" s="454"/>
      <c r="BH114" s="454"/>
    </row>
    <row r="115" spans="3:60" x14ac:dyDescent="0.2">
      <c r="C115" s="506"/>
      <c r="D115" s="504"/>
      <c r="E115" s="504"/>
      <c r="F115" s="504"/>
      <c r="G115" s="504"/>
      <c r="H115" s="504"/>
      <c r="I115" s="504"/>
      <c r="J115" s="504"/>
      <c r="K115" s="504"/>
      <c r="L115" s="504"/>
      <c r="M115" s="504"/>
      <c r="N115" s="504"/>
      <c r="O115" s="504"/>
      <c r="P115" s="504"/>
      <c r="Q115" s="504"/>
      <c r="R115" s="504"/>
      <c r="S115" s="504"/>
      <c r="T115" s="504"/>
      <c r="U115" s="504"/>
      <c r="V115" s="454"/>
      <c r="W115" s="454"/>
      <c r="X115" s="454"/>
      <c r="Y115" s="454"/>
      <c r="Z115" s="454"/>
      <c r="AA115" s="454"/>
      <c r="AB115" s="454"/>
      <c r="AC115" s="454"/>
      <c r="AD115" s="454"/>
      <c r="AE115" s="454"/>
      <c r="AF115" s="454"/>
      <c r="AG115" s="454"/>
      <c r="AH115" s="454"/>
      <c r="AI115" s="454"/>
      <c r="AJ115" s="454"/>
      <c r="AK115" s="454"/>
      <c r="AL115" s="454"/>
      <c r="AM115" s="454"/>
      <c r="AN115" s="454"/>
      <c r="AO115" s="454"/>
      <c r="AP115" s="454"/>
      <c r="AQ115" s="454"/>
      <c r="AR115" s="454"/>
      <c r="AS115" s="454"/>
      <c r="AT115" s="454"/>
      <c r="AU115" s="454"/>
      <c r="AV115" s="454"/>
      <c r="AW115" s="454"/>
      <c r="AX115" s="454"/>
      <c r="AY115" s="454"/>
      <c r="AZ115" s="454"/>
      <c r="BA115" s="454"/>
      <c r="BB115" s="454"/>
      <c r="BC115" s="454"/>
      <c r="BD115" s="454"/>
      <c r="BE115" s="454"/>
      <c r="BF115" s="454"/>
      <c r="BG115" s="454"/>
      <c r="BH115" s="454"/>
    </row>
    <row r="116" spans="3:60" x14ac:dyDescent="0.2">
      <c r="C116" s="506"/>
      <c r="D116" s="504"/>
      <c r="E116" s="504"/>
      <c r="F116" s="504"/>
      <c r="G116" s="504"/>
      <c r="H116" s="504"/>
      <c r="I116" s="504"/>
      <c r="J116" s="504"/>
      <c r="K116" s="504"/>
      <c r="L116" s="504"/>
      <c r="M116" s="504"/>
      <c r="N116" s="504"/>
      <c r="O116" s="504"/>
      <c r="P116" s="504"/>
      <c r="Q116" s="504"/>
      <c r="R116" s="504"/>
      <c r="S116" s="504"/>
      <c r="T116" s="504"/>
      <c r="U116" s="504"/>
      <c r="V116" s="454"/>
      <c r="W116" s="454"/>
      <c r="X116" s="454"/>
      <c r="Y116" s="454"/>
      <c r="Z116" s="454"/>
      <c r="AA116" s="454"/>
      <c r="AB116" s="454"/>
      <c r="AC116" s="454"/>
      <c r="AD116" s="454"/>
      <c r="AE116" s="454"/>
      <c r="AF116" s="454"/>
      <c r="AG116" s="454"/>
      <c r="AH116" s="454"/>
      <c r="AI116" s="454"/>
      <c r="AJ116" s="454"/>
      <c r="AK116" s="454"/>
      <c r="AL116" s="454"/>
      <c r="AM116" s="454"/>
      <c r="AN116" s="454"/>
      <c r="AO116" s="454"/>
      <c r="AP116" s="454"/>
      <c r="AQ116" s="454"/>
      <c r="AR116" s="454"/>
      <c r="AS116" s="454"/>
      <c r="AT116" s="454"/>
      <c r="AU116" s="454"/>
      <c r="AV116" s="454"/>
      <c r="AW116" s="454"/>
      <c r="AX116" s="454"/>
      <c r="AY116" s="454"/>
      <c r="AZ116" s="454"/>
      <c r="BA116" s="454"/>
      <c r="BB116" s="454"/>
      <c r="BC116" s="454"/>
      <c r="BD116" s="454"/>
      <c r="BE116" s="454"/>
      <c r="BF116" s="454"/>
      <c r="BG116" s="454"/>
      <c r="BH116" s="454"/>
    </row>
    <row r="117" spans="3:60" x14ac:dyDescent="0.2">
      <c r="C117" s="506"/>
      <c r="D117" s="504"/>
      <c r="E117" s="504"/>
      <c r="F117" s="504"/>
      <c r="G117" s="504"/>
      <c r="H117" s="504"/>
      <c r="I117" s="504"/>
      <c r="J117" s="504"/>
      <c r="K117" s="504"/>
      <c r="L117" s="504"/>
      <c r="M117" s="504"/>
      <c r="N117" s="504"/>
      <c r="O117" s="504"/>
      <c r="P117" s="504"/>
      <c r="Q117" s="504"/>
      <c r="R117" s="504"/>
      <c r="S117" s="504"/>
      <c r="T117" s="504"/>
      <c r="U117" s="504"/>
      <c r="V117" s="454"/>
      <c r="W117" s="454"/>
      <c r="X117" s="454"/>
      <c r="Y117" s="454"/>
      <c r="Z117" s="454"/>
      <c r="AA117" s="454"/>
      <c r="AB117" s="454"/>
      <c r="AC117" s="454"/>
      <c r="AD117" s="454"/>
      <c r="AE117" s="454"/>
      <c r="AF117" s="454"/>
      <c r="AG117" s="454"/>
      <c r="AH117" s="454"/>
      <c r="AI117" s="454"/>
      <c r="AJ117" s="454"/>
      <c r="AK117" s="454"/>
      <c r="AL117" s="454"/>
      <c r="AM117" s="454"/>
      <c r="AN117" s="454"/>
      <c r="AO117" s="454"/>
      <c r="AP117" s="454"/>
      <c r="AQ117" s="454"/>
      <c r="AR117" s="454"/>
      <c r="AS117" s="454"/>
      <c r="AT117" s="454"/>
      <c r="AU117" s="454"/>
      <c r="AV117" s="454"/>
      <c r="AW117" s="454"/>
      <c r="AX117" s="454"/>
      <c r="AY117" s="454"/>
      <c r="AZ117" s="454"/>
      <c r="BA117" s="454"/>
      <c r="BB117" s="454"/>
      <c r="BC117" s="454"/>
      <c r="BD117" s="454"/>
      <c r="BE117" s="454"/>
      <c r="BF117" s="454"/>
      <c r="BG117" s="454"/>
      <c r="BH117" s="454"/>
    </row>
    <row r="118" spans="3:60" x14ac:dyDescent="0.2">
      <c r="C118" s="506"/>
      <c r="D118" s="504"/>
      <c r="E118" s="504"/>
      <c r="F118" s="504"/>
      <c r="G118" s="504"/>
      <c r="H118" s="504"/>
      <c r="I118" s="504"/>
      <c r="J118" s="504"/>
      <c r="K118" s="504"/>
      <c r="L118" s="504"/>
      <c r="M118" s="504"/>
      <c r="N118" s="504"/>
      <c r="O118" s="504"/>
      <c r="P118" s="504"/>
      <c r="Q118" s="504"/>
      <c r="R118" s="504"/>
      <c r="S118" s="504"/>
      <c r="T118" s="504"/>
      <c r="U118" s="504"/>
      <c r="V118" s="454"/>
      <c r="W118" s="454"/>
      <c r="X118" s="454"/>
      <c r="Y118" s="454"/>
      <c r="Z118" s="454"/>
      <c r="AA118" s="454"/>
      <c r="AB118" s="454"/>
      <c r="AC118" s="454"/>
      <c r="AD118" s="454"/>
      <c r="AE118" s="454"/>
      <c r="AF118" s="454"/>
      <c r="AG118" s="454"/>
      <c r="AH118" s="454"/>
      <c r="AI118" s="454"/>
      <c r="AJ118" s="454"/>
      <c r="AK118" s="454"/>
      <c r="AL118" s="454"/>
      <c r="AM118" s="454"/>
      <c r="AN118" s="454"/>
      <c r="AO118" s="454"/>
      <c r="AP118" s="454"/>
      <c r="AQ118" s="454"/>
      <c r="AR118" s="454"/>
      <c r="AS118" s="454"/>
      <c r="AT118" s="454"/>
      <c r="AU118" s="454"/>
      <c r="AV118" s="454"/>
      <c r="AW118" s="454"/>
      <c r="AX118" s="454"/>
      <c r="AY118" s="454"/>
      <c r="AZ118" s="454"/>
      <c r="BA118" s="454"/>
      <c r="BB118" s="454"/>
      <c r="BC118" s="454"/>
      <c r="BD118" s="454"/>
      <c r="BE118" s="454"/>
      <c r="BF118" s="454"/>
      <c r="BG118" s="454"/>
      <c r="BH118" s="454"/>
    </row>
    <row r="119" spans="3:60" x14ac:dyDescent="0.2">
      <c r="C119" s="506"/>
      <c r="D119" s="504"/>
      <c r="E119" s="504"/>
      <c r="F119" s="504"/>
      <c r="G119" s="504"/>
      <c r="H119" s="504"/>
      <c r="I119" s="504"/>
      <c r="J119" s="504"/>
      <c r="K119" s="504"/>
      <c r="L119" s="504"/>
      <c r="M119" s="504"/>
      <c r="N119" s="504"/>
      <c r="O119" s="504"/>
      <c r="P119" s="504"/>
      <c r="Q119" s="504"/>
      <c r="R119" s="504"/>
      <c r="S119" s="504"/>
      <c r="T119" s="504"/>
      <c r="U119" s="504"/>
      <c r="V119" s="454"/>
      <c r="W119" s="454"/>
      <c r="X119" s="454"/>
      <c r="Y119" s="454"/>
      <c r="Z119" s="454"/>
      <c r="AA119" s="454"/>
      <c r="AB119" s="454"/>
      <c r="AC119" s="454"/>
      <c r="AD119" s="454"/>
      <c r="AE119" s="454"/>
      <c r="AF119" s="454"/>
      <c r="AG119" s="454"/>
      <c r="AH119" s="454"/>
      <c r="AI119" s="454"/>
      <c r="AJ119" s="454"/>
      <c r="AK119" s="454"/>
      <c r="AL119" s="454"/>
      <c r="AM119" s="454"/>
      <c r="AN119" s="454"/>
      <c r="AO119" s="454"/>
      <c r="AP119" s="454"/>
      <c r="AQ119" s="454"/>
      <c r="AR119" s="454"/>
      <c r="AS119" s="454"/>
      <c r="AT119" s="454"/>
      <c r="AU119" s="454"/>
      <c r="AV119" s="454"/>
      <c r="AW119" s="454"/>
      <c r="AX119" s="454"/>
      <c r="AY119" s="454"/>
      <c r="AZ119" s="454"/>
      <c r="BA119" s="454"/>
      <c r="BB119" s="454"/>
      <c r="BC119" s="454"/>
      <c r="BD119" s="454"/>
      <c r="BE119" s="454"/>
      <c r="BF119" s="454"/>
      <c r="BG119" s="454"/>
      <c r="BH119" s="454"/>
    </row>
    <row r="120" spans="3:60" x14ac:dyDescent="0.2">
      <c r="C120" s="506"/>
      <c r="D120" s="504"/>
      <c r="E120" s="504"/>
      <c r="F120" s="504"/>
      <c r="G120" s="504"/>
      <c r="H120" s="504"/>
      <c r="I120" s="504"/>
      <c r="J120" s="504"/>
      <c r="K120" s="504"/>
      <c r="L120" s="504"/>
      <c r="M120" s="504"/>
      <c r="N120" s="504"/>
      <c r="O120" s="504"/>
      <c r="P120" s="504"/>
      <c r="Q120" s="504"/>
      <c r="R120" s="504"/>
      <c r="S120" s="504"/>
      <c r="T120" s="504"/>
      <c r="U120" s="504"/>
      <c r="V120" s="454"/>
      <c r="W120" s="454"/>
      <c r="X120" s="454"/>
      <c r="Y120" s="454"/>
      <c r="Z120" s="454"/>
      <c r="AA120" s="454"/>
      <c r="AB120" s="454"/>
      <c r="AC120" s="454"/>
      <c r="AD120" s="454"/>
      <c r="AE120" s="454"/>
      <c r="AF120" s="454"/>
      <c r="AG120" s="454"/>
      <c r="AH120" s="454"/>
      <c r="AI120" s="454"/>
      <c r="AJ120" s="454"/>
      <c r="AK120" s="454"/>
      <c r="AL120" s="454"/>
      <c r="AM120" s="454"/>
      <c r="AN120" s="454"/>
      <c r="AO120" s="454"/>
      <c r="AP120" s="454"/>
      <c r="AQ120" s="454"/>
      <c r="AR120" s="454"/>
      <c r="AS120" s="454"/>
      <c r="AT120" s="454"/>
      <c r="AU120" s="454"/>
      <c r="AV120" s="454"/>
      <c r="AW120" s="454"/>
      <c r="AX120" s="454"/>
      <c r="AY120" s="454"/>
      <c r="AZ120" s="454"/>
      <c r="BA120" s="454"/>
      <c r="BB120" s="454"/>
      <c r="BC120" s="454"/>
      <c r="BD120" s="454"/>
      <c r="BE120" s="454"/>
      <c r="BF120" s="454"/>
      <c r="BG120" s="454"/>
      <c r="BH120" s="454"/>
    </row>
    <row r="121" spans="3:60" x14ac:dyDescent="0.2">
      <c r="C121" s="506"/>
      <c r="D121" s="504"/>
      <c r="E121" s="504"/>
      <c r="F121" s="504"/>
      <c r="G121" s="504"/>
      <c r="H121" s="504"/>
      <c r="I121" s="504"/>
      <c r="J121" s="504"/>
      <c r="K121" s="504"/>
      <c r="L121" s="504"/>
      <c r="M121" s="504"/>
      <c r="N121" s="504"/>
      <c r="O121" s="504"/>
      <c r="P121" s="504"/>
      <c r="Q121" s="504"/>
      <c r="R121" s="504"/>
      <c r="S121" s="504"/>
      <c r="T121" s="504"/>
      <c r="U121" s="504"/>
      <c r="V121" s="454"/>
      <c r="W121" s="454"/>
      <c r="X121" s="454"/>
      <c r="Y121" s="454"/>
      <c r="Z121" s="454"/>
      <c r="AA121" s="454"/>
      <c r="AB121" s="454"/>
      <c r="AC121" s="454"/>
      <c r="AD121" s="454"/>
      <c r="AE121" s="454"/>
      <c r="AF121" s="454"/>
      <c r="AG121" s="454"/>
      <c r="AH121" s="454"/>
      <c r="AI121" s="454"/>
      <c r="AJ121" s="454"/>
      <c r="AK121" s="454"/>
      <c r="AL121" s="454"/>
      <c r="AM121" s="454"/>
      <c r="AN121" s="454"/>
      <c r="AO121" s="454"/>
      <c r="AP121" s="454"/>
      <c r="AQ121" s="454"/>
      <c r="AR121" s="454"/>
      <c r="AS121" s="454"/>
      <c r="AT121" s="454"/>
      <c r="AU121" s="454"/>
      <c r="AV121" s="454"/>
      <c r="AW121" s="454"/>
      <c r="AX121" s="454"/>
      <c r="AY121" s="454"/>
      <c r="AZ121" s="454"/>
      <c r="BA121" s="454"/>
      <c r="BB121" s="454"/>
      <c r="BC121" s="454"/>
      <c r="BD121" s="454"/>
      <c r="BE121" s="454"/>
      <c r="BF121" s="454"/>
      <c r="BG121" s="454"/>
      <c r="BH121" s="454"/>
    </row>
    <row r="122" spans="3:60" x14ac:dyDescent="0.2">
      <c r="C122" s="506"/>
      <c r="D122" s="504"/>
      <c r="E122" s="504"/>
      <c r="F122" s="504"/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504"/>
      <c r="R122" s="504"/>
      <c r="S122" s="504"/>
      <c r="T122" s="504"/>
      <c r="U122" s="504"/>
      <c r="V122" s="454"/>
      <c r="W122" s="454"/>
      <c r="X122" s="454"/>
      <c r="Y122" s="454"/>
      <c r="Z122" s="454"/>
      <c r="AA122" s="454"/>
      <c r="AB122" s="454"/>
      <c r="AC122" s="454"/>
      <c r="AD122" s="454"/>
      <c r="AE122" s="454"/>
      <c r="AF122" s="454"/>
      <c r="AG122" s="454"/>
      <c r="AH122" s="454"/>
      <c r="AI122" s="454"/>
      <c r="AJ122" s="454"/>
      <c r="AK122" s="454"/>
      <c r="AL122" s="454"/>
      <c r="AM122" s="454"/>
      <c r="AN122" s="454"/>
      <c r="AO122" s="454"/>
      <c r="AP122" s="454"/>
      <c r="AQ122" s="454"/>
      <c r="AR122" s="454"/>
      <c r="AS122" s="454"/>
      <c r="AT122" s="454"/>
      <c r="AU122" s="454"/>
      <c r="AV122" s="454"/>
      <c r="AW122" s="454"/>
      <c r="AX122" s="454"/>
      <c r="AY122" s="454"/>
      <c r="AZ122" s="454"/>
      <c r="BA122" s="454"/>
      <c r="BB122" s="454"/>
      <c r="BC122" s="454"/>
      <c r="BD122" s="454"/>
      <c r="BE122" s="454"/>
      <c r="BF122" s="454"/>
      <c r="BG122" s="454"/>
      <c r="BH122" s="454"/>
    </row>
    <row r="123" spans="3:60" x14ac:dyDescent="0.2">
      <c r="C123" s="506"/>
      <c r="D123" s="504"/>
      <c r="E123" s="504"/>
      <c r="F123" s="504"/>
      <c r="G123" s="504"/>
      <c r="H123" s="504"/>
      <c r="I123" s="504"/>
      <c r="J123" s="504"/>
      <c r="K123" s="504"/>
      <c r="L123" s="504"/>
      <c r="M123" s="504"/>
      <c r="N123" s="504"/>
      <c r="O123" s="504"/>
      <c r="P123" s="504"/>
      <c r="Q123" s="504"/>
      <c r="R123" s="504"/>
      <c r="S123" s="504"/>
      <c r="T123" s="504"/>
      <c r="U123" s="504"/>
      <c r="V123" s="454"/>
      <c r="W123" s="454"/>
      <c r="X123" s="454"/>
      <c r="Y123" s="454"/>
      <c r="Z123" s="454"/>
      <c r="AA123" s="454"/>
      <c r="AB123" s="454"/>
      <c r="AC123" s="454"/>
      <c r="AD123" s="454"/>
      <c r="AE123" s="454"/>
      <c r="AF123" s="454"/>
      <c r="AG123" s="454"/>
      <c r="AH123" s="454"/>
      <c r="AI123" s="454"/>
      <c r="AJ123" s="454"/>
      <c r="AK123" s="454"/>
      <c r="AL123" s="454"/>
      <c r="AM123" s="454"/>
      <c r="AN123" s="454"/>
      <c r="AO123" s="454"/>
      <c r="AP123" s="454"/>
      <c r="AQ123" s="454"/>
      <c r="AR123" s="454"/>
      <c r="AS123" s="454"/>
      <c r="AT123" s="454"/>
      <c r="AU123" s="454"/>
      <c r="AV123" s="454"/>
      <c r="AW123" s="454"/>
      <c r="AX123" s="454"/>
      <c r="AY123" s="454"/>
      <c r="AZ123" s="454"/>
      <c r="BA123" s="454"/>
      <c r="BB123" s="454"/>
      <c r="BC123" s="454"/>
      <c r="BD123" s="454"/>
      <c r="BE123" s="454"/>
      <c r="BF123" s="454"/>
      <c r="BG123" s="454"/>
      <c r="BH123" s="454"/>
    </row>
    <row r="124" spans="3:60" x14ac:dyDescent="0.2">
      <c r="C124" s="506"/>
      <c r="D124" s="504"/>
      <c r="E124" s="504"/>
      <c r="F124" s="504"/>
      <c r="G124" s="504"/>
      <c r="H124" s="504"/>
      <c r="I124" s="504"/>
      <c r="J124" s="504"/>
      <c r="K124" s="504"/>
      <c r="L124" s="504"/>
      <c r="M124" s="504"/>
      <c r="N124" s="504"/>
      <c r="O124" s="504"/>
      <c r="P124" s="504"/>
      <c r="Q124" s="504"/>
      <c r="R124" s="504"/>
      <c r="S124" s="504"/>
      <c r="T124" s="504"/>
      <c r="U124" s="504"/>
      <c r="V124" s="454"/>
      <c r="W124" s="454"/>
      <c r="X124" s="454"/>
      <c r="Y124" s="454"/>
      <c r="Z124" s="454"/>
      <c r="AA124" s="454"/>
      <c r="AB124" s="454"/>
      <c r="AC124" s="454"/>
      <c r="AD124" s="454"/>
      <c r="AE124" s="454"/>
      <c r="AF124" s="454"/>
      <c r="AG124" s="454"/>
      <c r="AH124" s="454"/>
      <c r="AI124" s="454"/>
      <c r="AJ124" s="454"/>
      <c r="AK124" s="454"/>
      <c r="AL124" s="454"/>
      <c r="AM124" s="454"/>
      <c r="AN124" s="454"/>
      <c r="AO124" s="454"/>
      <c r="AP124" s="454"/>
      <c r="AQ124" s="454"/>
      <c r="AR124" s="454"/>
      <c r="AS124" s="454"/>
      <c r="AT124" s="454"/>
      <c r="AU124" s="454"/>
      <c r="AV124" s="454"/>
      <c r="AW124" s="454"/>
      <c r="AX124" s="454"/>
      <c r="AY124" s="454"/>
      <c r="AZ124" s="454"/>
      <c r="BA124" s="454"/>
      <c r="BB124" s="454"/>
      <c r="BC124" s="454"/>
      <c r="BD124" s="454"/>
      <c r="BE124" s="454"/>
      <c r="BF124" s="454"/>
      <c r="BG124" s="454"/>
      <c r="BH124" s="454"/>
    </row>
    <row r="125" spans="3:60" x14ac:dyDescent="0.2">
      <c r="C125" s="506"/>
      <c r="D125" s="504"/>
      <c r="E125" s="504"/>
      <c r="F125" s="504"/>
      <c r="G125" s="504"/>
      <c r="H125" s="504"/>
      <c r="I125" s="504"/>
      <c r="J125" s="504"/>
      <c r="K125" s="504"/>
      <c r="L125" s="504"/>
      <c r="M125" s="504"/>
      <c r="N125" s="504"/>
      <c r="O125" s="504"/>
      <c r="P125" s="504"/>
      <c r="Q125" s="504"/>
      <c r="R125" s="504"/>
      <c r="S125" s="504"/>
      <c r="T125" s="504"/>
      <c r="U125" s="504"/>
      <c r="V125" s="454"/>
      <c r="W125" s="454"/>
      <c r="X125" s="454"/>
      <c r="Y125" s="454"/>
      <c r="Z125" s="454"/>
      <c r="AA125" s="454"/>
      <c r="AB125" s="454"/>
      <c r="AC125" s="454"/>
      <c r="AD125" s="454"/>
      <c r="AE125" s="454"/>
      <c r="AF125" s="454"/>
      <c r="AG125" s="454"/>
      <c r="AH125" s="454"/>
      <c r="AI125" s="454"/>
      <c r="AJ125" s="454"/>
      <c r="AK125" s="454"/>
      <c r="AL125" s="454"/>
      <c r="AM125" s="454"/>
      <c r="AN125" s="454"/>
      <c r="AO125" s="454"/>
      <c r="AP125" s="454"/>
      <c r="AQ125" s="454"/>
      <c r="AR125" s="454"/>
      <c r="AS125" s="454"/>
      <c r="AT125" s="454"/>
      <c r="AU125" s="454"/>
      <c r="AV125" s="454"/>
      <c r="AW125" s="454"/>
      <c r="AX125" s="454"/>
      <c r="AY125" s="454"/>
      <c r="AZ125" s="454"/>
      <c r="BA125" s="454"/>
      <c r="BB125" s="454"/>
      <c r="BC125" s="454"/>
      <c r="BD125" s="454"/>
      <c r="BE125" s="454"/>
      <c r="BF125" s="454"/>
      <c r="BG125" s="454"/>
      <c r="BH125" s="454"/>
    </row>
    <row r="126" spans="3:60" x14ac:dyDescent="0.2">
      <c r="C126" s="506"/>
      <c r="D126" s="504"/>
      <c r="E126" s="504"/>
      <c r="F126" s="504"/>
      <c r="G126" s="504"/>
      <c r="H126" s="504"/>
      <c r="I126" s="504"/>
      <c r="J126" s="504"/>
      <c r="K126" s="504"/>
      <c r="L126" s="504"/>
      <c r="M126" s="504"/>
      <c r="N126" s="504"/>
      <c r="O126" s="504"/>
      <c r="P126" s="504"/>
      <c r="Q126" s="504"/>
      <c r="R126" s="504"/>
      <c r="S126" s="504"/>
      <c r="T126" s="504"/>
      <c r="U126" s="504"/>
      <c r="V126" s="454"/>
      <c r="W126" s="454"/>
      <c r="X126" s="454"/>
      <c r="Y126" s="454"/>
      <c r="Z126" s="454"/>
      <c r="AA126" s="454"/>
      <c r="AB126" s="454"/>
      <c r="AC126" s="454"/>
      <c r="AD126" s="454"/>
      <c r="AE126" s="454"/>
      <c r="AF126" s="454"/>
      <c r="AG126" s="454"/>
      <c r="AH126" s="454"/>
      <c r="AI126" s="454"/>
      <c r="AJ126" s="454"/>
      <c r="AK126" s="454"/>
      <c r="AL126" s="454"/>
      <c r="AM126" s="454"/>
      <c r="AN126" s="454"/>
      <c r="AO126" s="454"/>
      <c r="AP126" s="454"/>
      <c r="AQ126" s="454"/>
      <c r="AR126" s="454"/>
      <c r="AS126" s="454"/>
      <c r="AT126" s="454"/>
      <c r="AU126" s="454"/>
      <c r="AV126" s="454"/>
      <c r="AW126" s="454"/>
      <c r="AX126" s="454"/>
      <c r="AY126" s="454"/>
      <c r="AZ126" s="454"/>
      <c r="BA126" s="454"/>
      <c r="BB126" s="454"/>
      <c r="BC126" s="454"/>
      <c r="BD126" s="454"/>
      <c r="BE126" s="454"/>
      <c r="BF126" s="454"/>
      <c r="BG126" s="454"/>
      <c r="BH126" s="454"/>
    </row>
    <row r="127" spans="3:60" x14ac:dyDescent="0.2">
      <c r="C127" s="506"/>
      <c r="D127" s="504"/>
      <c r="E127" s="504"/>
      <c r="F127" s="504"/>
      <c r="G127" s="504"/>
      <c r="H127" s="504"/>
      <c r="I127" s="504"/>
      <c r="J127" s="504"/>
      <c r="K127" s="504"/>
      <c r="L127" s="504"/>
      <c r="M127" s="504"/>
      <c r="N127" s="504"/>
      <c r="O127" s="504"/>
      <c r="P127" s="504"/>
      <c r="Q127" s="504"/>
      <c r="R127" s="504"/>
      <c r="S127" s="504"/>
      <c r="T127" s="504"/>
      <c r="U127" s="504"/>
      <c r="V127" s="454"/>
      <c r="W127" s="454"/>
      <c r="X127" s="454"/>
      <c r="Y127" s="454"/>
      <c r="Z127" s="454"/>
      <c r="AA127" s="454"/>
      <c r="AB127" s="454"/>
      <c r="AC127" s="454"/>
      <c r="AD127" s="454"/>
      <c r="AE127" s="454"/>
      <c r="AF127" s="454"/>
      <c r="AG127" s="454"/>
      <c r="AH127" s="454"/>
      <c r="AI127" s="454"/>
      <c r="AJ127" s="454"/>
      <c r="AK127" s="454"/>
      <c r="AL127" s="454"/>
      <c r="AM127" s="454"/>
      <c r="AN127" s="454"/>
      <c r="AO127" s="454"/>
      <c r="AP127" s="454"/>
      <c r="AQ127" s="454"/>
      <c r="AR127" s="454"/>
      <c r="AS127" s="454"/>
      <c r="AT127" s="454"/>
      <c r="AU127" s="454"/>
      <c r="AV127" s="454"/>
      <c r="AW127" s="454"/>
      <c r="AX127" s="454"/>
      <c r="AY127" s="454"/>
      <c r="AZ127" s="454"/>
      <c r="BA127" s="454"/>
      <c r="BB127" s="454"/>
      <c r="BC127" s="454"/>
      <c r="BD127" s="454"/>
      <c r="BE127" s="454"/>
      <c r="BF127" s="454"/>
      <c r="BG127" s="454"/>
      <c r="BH127" s="454"/>
    </row>
    <row r="128" spans="3:60" x14ac:dyDescent="0.2">
      <c r="C128" s="506"/>
      <c r="D128" s="504"/>
      <c r="E128" s="504"/>
      <c r="F128" s="504"/>
      <c r="G128" s="504"/>
      <c r="H128" s="504"/>
      <c r="I128" s="504"/>
      <c r="J128" s="504"/>
      <c r="K128" s="504"/>
      <c r="L128" s="504"/>
      <c r="M128" s="504"/>
      <c r="N128" s="504"/>
      <c r="O128" s="504"/>
      <c r="P128" s="504"/>
      <c r="Q128" s="504"/>
      <c r="R128" s="504"/>
      <c r="S128" s="504"/>
      <c r="T128" s="504"/>
      <c r="U128" s="504"/>
      <c r="V128" s="454"/>
      <c r="W128" s="454"/>
      <c r="X128" s="454"/>
      <c r="Y128" s="454"/>
      <c r="Z128" s="454"/>
      <c r="AA128" s="454"/>
      <c r="AB128" s="454"/>
      <c r="AC128" s="454"/>
      <c r="AD128" s="454"/>
      <c r="AE128" s="454"/>
      <c r="AF128" s="454"/>
      <c r="AG128" s="454"/>
      <c r="AH128" s="454"/>
      <c r="AI128" s="454"/>
      <c r="AJ128" s="454"/>
      <c r="AK128" s="454"/>
      <c r="AL128" s="454"/>
      <c r="AM128" s="454"/>
      <c r="AN128" s="454"/>
      <c r="AO128" s="454"/>
      <c r="AP128" s="454"/>
      <c r="AQ128" s="454"/>
      <c r="AR128" s="454"/>
      <c r="AS128" s="454"/>
      <c r="AT128" s="454"/>
      <c r="AU128" s="454"/>
      <c r="AV128" s="454"/>
      <c r="AW128" s="454"/>
      <c r="AX128" s="454"/>
      <c r="AY128" s="454"/>
      <c r="AZ128" s="454"/>
      <c r="BA128" s="454"/>
      <c r="BB128" s="454"/>
      <c r="BC128" s="454"/>
      <c r="BD128" s="454"/>
      <c r="BE128" s="454"/>
      <c r="BF128" s="454"/>
      <c r="BG128" s="454"/>
      <c r="BH128" s="454"/>
    </row>
    <row r="129" spans="3:60" x14ac:dyDescent="0.2">
      <c r="C129" s="506"/>
      <c r="D129" s="504"/>
      <c r="E129" s="504"/>
      <c r="F129" s="504"/>
      <c r="G129" s="504"/>
      <c r="H129" s="504"/>
      <c r="I129" s="504"/>
      <c r="J129" s="504"/>
      <c r="K129" s="504"/>
      <c r="L129" s="504"/>
      <c r="M129" s="504"/>
      <c r="N129" s="504"/>
      <c r="O129" s="504"/>
      <c r="P129" s="504"/>
      <c r="Q129" s="504"/>
      <c r="R129" s="504"/>
      <c r="S129" s="504"/>
      <c r="T129" s="504"/>
      <c r="U129" s="504"/>
      <c r="V129" s="454"/>
      <c r="W129" s="454"/>
      <c r="X129" s="454"/>
      <c r="Y129" s="454"/>
      <c r="Z129" s="454"/>
      <c r="AA129" s="454"/>
      <c r="AB129" s="454"/>
      <c r="AC129" s="454"/>
      <c r="AD129" s="454"/>
      <c r="AE129" s="454"/>
      <c r="AF129" s="454"/>
      <c r="AG129" s="454"/>
      <c r="AH129" s="454"/>
      <c r="AI129" s="454"/>
      <c r="AJ129" s="454"/>
      <c r="AK129" s="454"/>
      <c r="AL129" s="454"/>
      <c r="AM129" s="454"/>
      <c r="AN129" s="454"/>
      <c r="AO129" s="454"/>
      <c r="AP129" s="454"/>
      <c r="AQ129" s="454"/>
      <c r="AR129" s="454"/>
      <c r="AS129" s="454"/>
      <c r="AT129" s="454"/>
      <c r="AU129" s="454"/>
      <c r="AV129" s="454"/>
      <c r="AW129" s="454"/>
      <c r="AX129" s="454"/>
      <c r="AY129" s="454"/>
      <c r="AZ129" s="454"/>
      <c r="BA129" s="454"/>
      <c r="BB129" s="454"/>
      <c r="BC129" s="454"/>
      <c r="BD129" s="454"/>
      <c r="BE129" s="454"/>
      <c r="BF129" s="454"/>
      <c r="BG129" s="454"/>
      <c r="BH129" s="454"/>
    </row>
    <row r="130" spans="3:60" x14ac:dyDescent="0.2">
      <c r="C130" s="506"/>
      <c r="D130" s="504"/>
      <c r="E130" s="504"/>
      <c r="F130" s="504"/>
      <c r="G130" s="504"/>
      <c r="H130" s="504"/>
      <c r="I130" s="504"/>
      <c r="J130" s="504"/>
      <c r="K130" s="504"/>
      <c r="L130" s="504"/>
      <c r="M130" s="504"/>
      <c r="N130" s="504"/>
      <c r="O130" s="504"/>
      <c r="P130" s="504"/>
      <c r="Q130" s="504"/>
      <c r="R130" s="504"/>
      <c r="S130" s="504"/>
      <c r="T130" s="504"/>
      <c r="U130" s="504"/>
      <c r="V130" s="454"/>
      <c r="W130" s="454"/>
      <c r="X130" s="454"/>
      <c r="Y130" s="454"/>
      <c r="Z130" s="454"/>
      <c r="AA130" s="454"/>
      <c r="AB130" s="454"/>
      <c r="AC130" s="454"/>
      <c r="AD130" s="454"/>
      <c r="AE130" s="454"/>
      <c r="AF130" s="454"/>
      <c r="AG130" s="454"/>
      <c r="AH130" s="454"/>
      <c r="AI130" s="454"/>
      <c r="AJ130" s="454"/>
      <c r="AK130" s="454"/>
      <c r="AL130" s="454"/>
      <c r="AM130" s="454"/>
      <c r="AN130" s="454"/>
      <c r="AO130" s="454"/>
      <c r="AP130" s="454"/>
      <c r="AQ130" s="454"/>
      <c r="AR130" s="454"/>
      <c r="AS130" s="454"/>
      <c r="AT130" s="454"/>
      <c r="AU130" s="454"/>
      <c r="AV130" s="454"/>
      <c r="AW130" s="454"/>
      <c r="AX130" s="454"/>
      <c r="AY130" s="454"/>
      <c r="AZ130" s="454"/>
      <c r="BA130" s="454"/>
      <c r="BB130" s="454"/>
      <c r="BC130" s="454"/>
      <c r="BD130" s="454"/>
      <c r="BE130" s="454"/>
      <c r="BF130" s="454"/>
      <c r="BG130" s="454"/>
      <c r="BH130" s="454"/>
    </row>
    <row r="131" spans="3:60" x14ac:dyDescent="0.2">
      <c r="C131" s="506"/>
      <c r="D131" s="504"/>
      <c r="E131" s="504"/>
      <c r="F131" s="504"/>
      <c r="G131" s="504"/>
      <c r="H131" s="504"/>
      <c r="I131" s="504"/>
      <c r="J131" s="504"/>
      <c r="K131" s="504"/>
      <c r="L131" s="504"/>
      <c r="M131" s="504"/>
      <c r="N131" s="504"/>
      <c r="O131" s="504"/>
      <c r="P131" s="504"/>
      <c r="Q131" s="504"/>
      <c r="R131" s="504"/>
      <c r="S131" s="504"/>
      <c r="T131" s="504"/>
      <c r="U131" s="504"/>
      <c r="V131" s="454"/>
      <c r="W131" s="454"/>
      <c r="X131" s="454"/>
      <c r="Y131" s="454"/>
      <c r="Z131" s="454"/>
      <c r="AA131" s="454"/>
      <c r="AB131" s="454"/>
      <c r="AC131" s="454"/>
      <c r="AD131" s="454"/>
      <c r="AE131" s="454"/>
      <c r="AF131" s="454"/>
      <c r="AG131" s="454"/>
      <c r="AH131" s="454"/>
      <c r="AI131" s="454"/>
      <c r="AJ131" s="454"/>
      <c r="AK131" s="454"/>
      <c r="AL131" s="454"/>
      <c r="AM131" s="454"/>
      <c r="AN131" s="454"/>
      <c r="AO131" s="454"/>
      <c r="AP131" s="454"/>
      <c r="AQ131" s="454"/>
      <c r="AR131" s="454"/>
      <c r="AS131" s="454"/>
      <c r="AT131" s="454"/>
      <c r="AU131" s="454"/>
      <c r="AV131" s="454"/>
      <c r="AW131" s="454"/>
      <c r="AX131" s="454"/>
      <c r="AY131" s="454"/>
      <c r="AZ131" s="454"/>
      <c r="BA131" s="454"/>
      <c r="BB131" s="454"/>
      <c r="BC131" s="454"/>
      <c r="BD131" s="454"/>
      <c r="BE131" s="454"/>
      <c r="BF131" s="454"/>
      <c r="BG131" s="454"/>
      <c r="BH131" s="454"/>
    </row>
    <row r="132" spans="3:60" x14ac:dyDescent="0.2">
      <c r="C132" s="506"/>
      <c r="D132" s="504"/>
      <c r="E132" s="504"/>
      <c r="F132" s="504"/>
      <c r="G132" s="504"/>
      <c r="H132" s="504"/>
      <c r="I132" s="504"/>
      <c r="J132" s="504"/>
      <c r="K132" s="504"/>
      <c r="L132" s="504"/>
      <c r="M132" s="504"/>
      <c r="N132" s="504"/>
      <c r="O132" s="504"/>
      <c r="P132" s="504"/>
      <c r="Q132" s="504"/>
      <c r="R132" s="504"/>
      <c r="S132" s="504"/>
      <c r="T132" s="504"/>
      <c r="U132" s="504"/>
      <c r="V132" s="454"/>
      <c r="W132" s="454"/>
      <c r="X132" s="454"/>
      <c r="Y132" s="454"/>
      <c r="Z132" s="454"/>
      <c r="AA132" s="454"/>
      <c r="AB132" s="454"/>
      <c r="AC132" s="454"/>
      <c r="AD132" s="454"/>
      <c r="AE132" s="454"/>
      <c r="AF132" s="454"/>
      <c r="AG132" s="454"/>
      <c r="AH132" s="454"/>
      <c r="AI132" s="454"/>
      <c r="AJ132" s="454"/>
      <c r="AK132" s="454"/>
      <c r="AL132" s="454"/>
      <c r="AM132" s="454"/>
      <c r="AN132" s="454"/>
      <c r="AO132" s="454"/>
      <c r="AP132" s="454"/>
      <c r="AQ132" s="454"/>
      <c r="AR132" s="454"/>
      <c r="AS132" s="454"/>
      <c r="AT132" s="454"/>
      <c r="AU132" s="454"/>
      <c r="AV132" s="454"/>
      <c r="AW132" s="454"/>
      <c r="AX132" s="454"/>
      <c r="AY132" s="454"/>
      <c r="AZ132" s="454"/>
      <c r="BA132" s="454"/>
      <c r="BB132" s="454"/>
      <c r="BC132" s="454"/>
      <c r="BD132" s="454"/>
      <c r="BE132" s="454"/>
      <c r="BF132" s="454"/>
      <c r="BG132" s="454"/>
      <c r="BH132" s="454"/>
    </row>
    <row r="133" spans="3:60" x14ac:dyDescent="0.2">
      <c r="C133" s="506"/>
      <c r="D133" s="504"/>
      <c r="E133" s="504"/>
      <c r="F133" s="504"/>
      <c r="G133" s="504"/>
      <c r="H133" s="504"/>
      <c r="I133" s="504"/>
      <c r="J133" s="504"/>
      <c r="K133" s="504"/>
      <c r="L133" s="504"/>
      <c r="M133" s="504"/>
      <c r="N133" s="504"/>
      <c r="O133" s="504"/>
      <c r="P133" s="504"/>
      <c r="Q133" s="504"/>
      <c r="R133" s="504"/>
      <c r="S133" s="504"/>
      <c r="T133" s="504"/>
      <c r="U133" s="504"/>
      <c r="V133" s="454"/>
      <c r="W133" s="454"/>
      <c r="X133" s="454"/>
      <c r="Y133" s="454"/>
      <c r="Z133" s="454"/>
      <c r="AA133" s="454"/>
      <c r="AB133" s="454"/>
      <c r="AC133" s="454"/>
      <c r="AD133" s="454"/>
      <c r="AE133" s="454"/>
      <c r="AF133" s="454"/>
      <c r="AG133" s="454"/>
      <c r="AH133" s="454"/>
      <c r="AI133" s="454"/>
      <c r="AJ133" s="454"/>
      <c r="AK133" s="454"/>
      <c r="AL133" s="454"/>
      <c r="AM133" s="454"/>
      <c r="AN133" s="454"/>
      <c r="AO133" s="454"/>
      <c r="AP133" s="454"/>
      <c r="AQ133" s="454"/>
      <c r="AR133" s="454"/>
      <c r="AS133" s="454"/>
      <c r="AT133" s="454"/>
      <c r="AU133" s="454"/>
      <c r="AV133" s="454"/>
      <c r="AW133" s="454"/>
      <c r="AX133" s="454"/>
      <c r="AY133" s="454"/>
      <c r="AZ133" s="454"/>
      <c r="BA133" s="454"/>
      <c r="BB133" s="454"/>
      <c r="BC133" s="454"/>
      <c r="BD133" s="454"/>
      <c r="BE133" s="454"/>
      <c r="BF133" s="454"/>
      <c r="BG133" s="454"/>
      <c r="BH133" s="454"/>
    </row>
    <row r="134" spans="3:60" x14ac:dyDescent="0.2">
      <c r="C134" s="506"/>
      <c r="D134" s="504"/>
      <c r="E134" s="504"/>
      <c r="F134" s="504"/>
      <c r="G134" s="504"/>
      <c r="H134" s="504"/>
      <c r="I134" s="504"/>
      <c r="J134" s="504"/>
      <c r="K134" s="504"/>
      <c r="L134" s="504"/>
      <c r="M134" s="504"/>
      <c r="N134" s="504"/>
      <c r="O134" s="504"/>
      <c r="P134" s="504"/>
      <c r="Q134" s="504"/>
      <c r="R134" s="504"/>
      <c r="S134" s="504"/>
      <c r="T134" s="504"/>
      <c r="U134" s="504"/>
      <c r="V134" s="454"/>
      <c r="W134" s="454"/>
      <c r="X134" s="454"/>
      <c r="Y134" s="454"/>
      <c r="Z134" s="454"/>
      <c r="AA134" s="454"/>
      <c r="AB134" s="454"/>
      <c r="AC134" s="454"/>
      <c r="AD134" s="454"/>
      <c r="AE134" s="454"/>
      <c r="AF134" s="454"/>
      <c r="AG134" s="454"/>
      <c r="AH134" s="454"/>
      <c r="AI134" s="454"/>
      <c r="AJ134" s="454"/>
      <c r="AK134" s="454"/>
      <c r="AL134" s="454"/>
      <c r="AM134" s="454"/>
      <c r="AN134" s="454"/>
      <c r="AO134" s="454"/>
      <c r="AP134" s="454"/>
      <c r="AQ134" s="454"/>
      <c r="AR134" s="454"/>
      <c r="AS134" s="454"/>
      <c r="AT134" s="454"/>
      <c r="AU134" s="454"/>
      <c r="AV134" s="454"/>
      <c r="AW134" s="454"/>
      <c r="AX134" s="454"/>
      <c r="AY134" s="454"/>
      <c r="AZ134" s="454"/>
      <c r="BA134" s="454"/>
      <c r="BB134" s="454"/>
      <c r="BC134" s="454"/>
      <c r="BD134" s="454"/>
      <c r="BE134" s="454"/>
      <c r="BF134" s="454"/>
      <c r="BG134" s="454"/>
      <c r="BH134" s="454"/>
    </row>
    <row r="135" spans="3:60" x14ac:dyDescent="0.2">
      <c r="C135" s="506"/>
      <c r="D135" s="504"/>
      <c r="E135" s="504"/>
      <c r="F135" s="504"/>
      <c r="G135" s="504"/>
      <c r="H135" s="504"/>
      <c r="I135" s="504"/>
      <c r="J135" s="504"/>
      <c r="K135" s="504"/>
      <c r="L135" s="504"/>
      <c r="M135" s="504"/>
      <c r="N135" s="504"/>
      <c r="O135" s="504"/>
      <c r="P135" s="504"/>
      <c r="Q135" s="504"/>
      <c r="R135" s="504"/>
      <c r="S135" s="504"/>
      <c r="T135" s="504"/>
      <c r="U135" s="504"/>
      <c r="V135" s="454"/>
      <c r="W135" s="454"/>
      <c r="X135" s="454"/>
      <c r="Y135" s="454"/>
      <c r="Z135" s="454"/>
      <c r="AA135" s="454"/>
      <c r="AB135" s="454"/>
      <c r="AC135" s="454"/>
      <c r="AD135" s="454"/>
      <c r="AE135" s="454"/>
      <c r="AF135" s="454"/>
      <c r="AG135" s="454"/>
      <c r="AH135" s="454"/>
      <c r="AI135" s="454"/>
      <c r="AJ135" s="454"/>
      <c r="AK135" s="454"/>
      <c r="AL135" s="454"/>
      <c r="AM135" s="454"/>
      <c r="AN135" s="454"/>
      <c r="AO135" s="454"/>
      <c r="AP135" s="454"/>
      <c r="AQ135" s="454"/>
      <c r="AR135" s="454"/>
      <c r="AS135" s="454"/>
      <c r="AT135" s="454"/>
      <c r="AU135" s="454"/>
      <c r="AV135" s="454"/>
      <c r="AW135" s="454"/>
      <c r="AX135" s="454"/>
      <c r="AY135" s="454"/>
      <c r="AZ135" s="454"/>
      <c r="BA135" s="454"/>
      <c r="BB135" s="454"/>
      <c r="BC135" s="454"/>
      <c r="BD135" s="454"/>
      <c r="BE135" s="454"/>
      <c r="BF135" s="454"/>
      <c r="BG135" s="454"/>
      <c r="BH135" s="454"/>
    </row>
    <row r="136" spans="3:60" x14ac:dyDescent="0.2">
      <c r="C136" s="506"/>
      <c r="D136" s="504"/>
      <c r="E136" s="504"/>
      <c r="F136" s="504"/>
      <c r="G136" s="504"/>
      <c r="H136" s="504"/>
      <c r="I136" s="504"/>
      <c r="J136" s="504"/>
      <c r="K136" s="504"/>
      <c r="L136" s="504"/>
      <c r="M136" s="504"/>
      <c r="N136" s="504"/>
      <c r="O136" s="504"/>
      <c r="P136" s="504"/>
      <c r="Q136" s="504"/>
      <c r="R136" s="504"/>
      <c r="S136" s="504"/>
      <c r="T136" s="504"/>
      <c r="U136" s="504"/>
      <c r="V136" s="454"/>
      <c r="W136" s="454"/>
      <c r="X136" s="454"/>
      <c r="Y136" s="454"/>
      <c r="Z136" s="454"/>
      <c r="AA136" s="454"/>
      <c r="AB136" s="454"/>
      <c r="AC136" s="454"/>
      <c r="AD136" s="454"/>
      <c r="AE136" s="454"/>
      <c r="AF136" s="454"/>
      <c r="AG136" s="454"/>
      <c r="AH136" s="454"/>
      <c r="AI136" s="454"/>
      <c r="AJ136" s="454"/>
      <c r="AK136" s="454"/>
      <c r="AL136" s="454"/>
      <c r="AM136" s="454"/>
      <c r="AN136" s="454"/>
      <c r="AO136" s="454"/>
      <c r="AP136" s="454"/>
      <c r="AQ136" s="454"/>
      <c r="AR136" s="454"/>
      <c r="AS136" s="454"/>
      <c r="AT136" s="454"/>
      <c r="AU136" s="454"/>
      <c r="AV136" s="454"/>
      <c r="AW136" s="454"/>
      <c r="AX136" s="454"/>
      <c r="AY136" s="454"/>
      <c r="AZ136" s="454"/>
      <c r="BA136" s="454"/>
      <c r="BB136" s="454"/>
      <c r="BC136" s="454"/>
      <c r="BD136" s="454"/>
      <c r="BE136" s="454"/>
      <c r="BF136" s="454"/>
      <c r="BG136" s="454"/>
      <c r="BH136" s="454"/>
    </row>
    <row r="137" spans="3:60" x14ac:dyDescent="0.2">
      <c r="C137" s="506"/>
      <c r="D137" s="504"/>
      <c r="E137" s="504"/>
      <c r="F137" s="504"/>
      <c r="G137" s="504"/>
      <c r="H137" s="504"/>
      <c r="I137" s="504"/>
      <c r="J137" s="504"/>
      <c r="K137" s="504"/>
      <c r="L137" s="504"/>
      <c r="M137" s="504"/>
      <c r="N137" s="504"/>
      <c r="O137" s="504"/>
      <c r="P137" s="504"/>
      <c r="Q137" s="504"/>
      <c r="R137" s="504"/>
      <c r="S137" s="504"/>
      <c r="T137" s="504"/>
      <c r="U137" s="504"/>
      <c r="V137" s="454"/>
      <c r="W137" s="454"/>
      <c r="X137" s="454"/>
      <c r="Y137" s="454"/>
      <c r="Z137" s="454"/>
      <c r="AA137" s="454"/>
      <c r="AB137" s="454"/>
      <c r="AC137" s="454"/>
      <c r="AD137" s="454"/>
      <c r="AE137" s="454"/>
      <c r="AF137" s="454"/>
      <c r="AG137" s="454"/>
      <c r="AH137" s="454"/>
      <c r="AI137" s="454"/>
      <c r="AJ137" s="454"/>
      <c r="AK137" s="454"/>
      <c r="AL137" s="454"/>
      <c r="AM137" s="454"/>
      <c r="AN137" s="454"/>
      <c r="AO137" s="454"/>
      <c r="AP137" s="454"/>
      <c r="AQ137" s="454"/>
      <c r="AR137" s="454"/>
      <c r="AS137" s="454"/>
      <c r="AT137" s="454"/>
      <c r="AU137" s="454"/>
      <c r="AV137" s="454"/>
      <c r="AW137" s="454"/>
      <c r="AX137" s="454"/>
      <c r="AY137" s="454"/>
      <c r="AZ137" s="454"/>
      <c r="BA137" s="454"/>
      <c r="BB137" s="454"/>
      <c r="BC137" s="454"/>
      <c r="BD137" s="454"/>
      <c r="BE137" s="454"/>
      <c r="BF137" s="454"/>
      <c r="BG137" s="454"/>
      <c r="BH137" s="454"/>
    </row>
    <row r="138" spans="3:60" x14ac:dyDescent="0.2">
      <c r="C138" s="506"/>
      <c r="D138" s="504"/>
      <c r="E138" s="504"/>
      <c r="F138" s="504"/>
      <c r="G138" s="504"/>
      <c r="H138" s="504"/>
      <c r="I138" s="504"/>
      <c r="J138" s="504"/>
      <c r="K138" s="504"/>
      <c r="L138" s="504"/>
      <c r="M138" s="504"/>
      <c r="N138" s="504"/>
      <c r="O138" s="504"/>
      <c r="P138" s="504"/>
      <c r="Q138" s="504"/>
      <c r="R138" s="504"/>
      <c r="S138" s="504"/>
      <c r="T138" s="504"/>
      <c r="U138" s="504"/>
      <c r="V138" s="454"/>
      <c r="W138" s="454"/>
      <c r="X138" s="454"/>
      <c r="Y138" s="454"/>
      <c r="Z138" s="454"/>
      <c r="AA138" s="454"/>
      <c r="AB138" s="454"/>
      <c r="AC138" s="454"/>
      <c r="AD138" s="454"/>
      <c r="AE138" s="454"/>
      <c r="AF138" s="454"/>
      <c r="AG138" s="454"/>
      <c r="AH138" s="454"/>
      <c r="AI138" s="454"/>
      <c r="AJ138" s="454"/>
      <c r="AK138" s="454"/>
      <c r="AL138" s="454"/>
      <c r="AM138" s="454"/>
      <c r="AN138" s="454"/>
      <c r="AO138" s="454"/>
      <c r="AP138" s="454"/>
      <c r="AQ138" s="454"/>
      <c r="AR138" s="454"/>
      <c r="AS138" s="454"/>
      <c r="AT138" s="454"/>
      <c r="AU138" s="454"/>
      <c r="AV138" s="454"/>
      <c r="AW138" s="454"/>
      <c r="AX138" s="454"/>
      <c r="AY138" s="454"/>
      <c r="AZ138" s="454"/>
      <c r="BA138" s="454"/>
      <c r="BB138" s="454"/>
      <c r="BC138" s="454"/>
      <c r="BD138" s="454"/>
      <c r="BE138" s="454"/>
      <c r="BF138" s="454"/>
      <c r="BG138" s="454"/>
      <c r="BH138" s="454"/>
    </row>
    <row r="139" spans="3:60" x14ac:dyDescent="0.2">
      <c r="C139" s="506"/>
      <c r="D139" s="504"/>
      <c r="E139" s="504"/>
      <c r="F139" s="504"/>
      <c r="G139" s="504"/>
      <c r="H139" s="504"/>
      <c r="I139" s="504"/>
      <c r="J139" s="504"/>
      <c r="K139" s="504"/>
      <c r="L139" s="504"/>
      <c r="M139" s="504"/>
      <c r="N139" s="504"/>
      <c r="O139" s="504"/>
      <c r="P139" s="504"/>
      <c r="Q139" s="504"/>
      <c r="R139" s="504"/>
      <c r="S139" s="504"/>
      <c r="T139" s="504"/>
      <c r="U139" s="504"/>
      <c r="V139" s="454"/>
      <c r="W139" s="454"/>
      <c r="X139" s="454"/>
      <c r="Y139" s="454"/>
      <c r="Z139" s="454"/>
      <c r="AA139" s="454"/>
      <c r="AB139" s="454"/>
      <c r="AC139" s="454"/>
      <c r="AD139" s="454"/>
      <c r="AE139" s="454"/>
      <c r="AF139" s="454"/>
      <c r="AG139" s="454"/>
      <c r="AH139" s="454"/>
      <c r="AI139" s="454"/>
      <c r="AJ139" s="454"/>
      <c r="AK139" s="454"/>
      <c r="AL139" s="454"/>
      <c r="AM139" s="454"/>
      <c r="AN139" s="454"/>
      <c r="AO139" s="454"/>
      <c r="AP139" s="454"/>
      <c r="AQ139" s="454"/>
      <c r="AR139" s="454"/>
      <c r="AS139" s="454"/>
      <c r="AT139" s="454"/>
      <c r="AU139" s="454"/>
      <c r="AV139" s="454"/>
      <c r="AW139" s="454"/>
      <c r="AX139" s="454"/>
      <c r="AY139" s="454"/>
      <c r="AZ139" s="454"/>
      <c r="BA139" s="454"/>
      <c r="BB139" s="454"/>
      <c r="BC139" s="454"/>
      <c r="BD139" s="454"/>
      <c r="BE139" s="454"/>
      <c r="BF139" s="454"/>
      <c r="BG139" s="454"/>
      <c r="BH139" s="454"/>
    </row>
    <row r="140" spans="3:60" x14ac:dyDescent="0.2">
      <c r="C140" s="506"/>
      <c r="D140" s="504"/>
      <c r="E140" s="504"/>
      <c r="F140" s="504"/>
      <c r="G140" s="504"/>
      <c r="H140" s="504"/>
      <c r="I140" s="504"/>
      <c r="J140" s="504"/>
      <c r="K140" s="504"/>
      <c r="L140" s="504"/>
      <c r="M140" s="504"/>
      <c r="N140" s="504"/>
      <c r="O140" s="504"/>
      <c r="P140" s="504"/>
      <c r="Q140" s="504"/>
      <c r="R140" s="504"/>
      <c r="S140" s="504"/>
      <c r="T140" s="504"/>
      <c r="U140" s="504"/>
      <c r="V140" s="454"/>
      <c r="W140" s="454"/>
      <c r="X140" s="454"/>
      <c r="Y140" s="454"/>
      <c r="Z140" s="454"/>
      <c r="AA140" s="454"/>
      <c r="AB140" s="454"/>
      <c r="AC140" s="454"/>
      <c r="AD140" s="454"/>
      <c r="AE140" s="454"/>
      <c r="AF140" s="454"/>
      <c r="AG140" s="454"/>
      <c r="AH140" s="454"/>
      <c r="AI140" s="454"/>
      <c r="AJ140" s="454"/>
      <c r="AK140" s="454"/>
      <c r="AL140" s="454"/>
      <c r="AM140" s="454"/>
      <c r="AN140" s="454"/>
      <c r="AO140" s="454"/>
      <c r="AP140" s="454"/>
      <c r="AQ140" s="454"/>
      <c r="AR140" s="454"/>
      <c r="AS140" s="454"/>
      <c r="AT140" s="454"/>
      <c r="AU140" s="454"/>
      <c r="AV140" s="454"/>
      <c r="AW140" s="454"/>
      <c r="AX140" s="454"/>
      <c r="AY140" s="454"/>
      <c r="AZ140" s="454"/>
      <c r="BA140" s="454"/>
      <c r="BB140" s="454"/>
      <c r="BC140" s="454"/>
      <c r="BD140" s="454"/>
      <c r="BE140" s="454"/>
      <c r="BF140" s="454"/>
      <c r="BG140" s="454"/>
      <c r="BH140" s="454"/>
    </row>
    <row r="141" spans="3:60" x14ac:dyDescent="0.2">
      <c r="C141" s="506"/>
      <c r="D141" s="504"/>
      <c r="E141" s="504"/>
      <c r="F141" s="504"/>
      <c r="G141" s="504"/>
      <c r="H141" s="504"/>
      <c r="I141" s="504"/>
      <c r="J141" s="504"/>
      <c r="K141" s="504"/>
      <c r="L141" s="504"/>
      <c r="M141" s="504"/>
      <c r="N141" s="504"/>
      <c r="O141" s="504"/>
      <c r="P141" s="504"/>
      <c r="Q141" s="504"/>
      <c r="R141" s="504"/>
      <c r="S141" s="504"/>
      <c r="T141" s="504"/>
      <c r="U141" s="504"/>
      <c r="V141" s="454"/>
      <c r="W141" s="454"/>
      <c r="X141" s="454"/>
      <c r="Y141" s="454"/>
      <c r="Z141" s="454"/>
      <c r="AA141" s="454"/>
      <c r="AB141" s="454"/>
      <c r="AC141" s="454"/>
      <c r="AD141" s="454"/>
      <c r="AE141" s="454"/>
      <c r="AF141" s="454"/>
      <c r="AG141" s="454"/>
      <c r="AH141" s="454"/>
      <c r="AI141" s="454"/>
      <c r="AJ141" s="454"/>
      <c r="AK141" s="454"/>
      <c r="AL141" s="454"/>
      <c r="AM141" s="454"/>
      <c r="AN141" s="454"/>
      <c r="AO141" s="454"/>
      <c r="AP141" s="454"/>
      <c r="AQ141" s="454"/>
      <c r="AR141" s="454"/>
      <c r="AS141" s="454"/>
      <c r="AT141" s="454"/>
      <c r="AU141" s="454"/>
      <c r="AV141" s="454"/>
      <c r="AW141" s="454"/>
      <c r="AX141" s="454"/>
      <c r="AY141" s="454"/>
      <c r="AZ141" s="454"/>
      <c r="BA141" s="454"/>
      <c r="BB141" s="454"/>
      <c r="BC141" s="454"/>
      <c r="BD141" s="454"/>
      <c r="BE141" s="454"/>
      <c r="BF141" s="454"/>
      <c r="BG141" s="454"/>
      <c r="BH141" s="454"/>
    </row>
    <row r="142" spans="3:60" x14ac:dyDescent="0.2">
      <c r="C142" s="506"/>
      <c r="D142" s="504"/>
      <c r="E142" s="504"/>
      <c r="F142" s="504"/>
      <c r="G142" s="504"/>
      <c r="H142" s="504"/>
      <c r="I142" s="504"/>
      <c r="J142" s="504"/>
      <c r="K142" s="504"/>
      <c r="L142" s="504"/>
      <c r="M142" s="504"/>
      <c r="N142" s="504"/>
      <c r="O142" s="504"/>
      <c r="P142" s="504"/>
      <c r="Q142" s="504"/>
      <c r="R142" s="504"/>
      <c r="S142" s="504"/>
      <c r="T142" s="504"/>
      <c r="U142" s="504"/>
      <c r="V142" s="454"/>
      <c r="W142" s="454"/>
      <c r="X142" s="454"/>
      <c r="Y142" s="454"/>
      <c r="Z142" s="454"/>
      <c r="AA142" s="454"/>
      <c r="AB142" s="454"/>
      <c r="AC142" s="454"/>
      <c r="AD142" s="454"/>
      <c r="AE142" s="454"/>
      <c r="AF142" s="454"/>
      <c r="AG142" s="454"/>
      <c r="AH142" s="454"/>
      <c r="AI142" s="454"/>
      <c r="AJ142" s="454"/>
      <c r="AK142" s="454"/>
      <c r="AL142" s="454"/>
      <c r="AM142" s="454"/>
      <c r="AN142" s="454"/>
      <c r="AO142" s="454"/>
      <c r="AP142" s="454"/>
      <c r="AQ142" s="454"/>
      <c r="AR142" s="454"/>
      <c r="AS142" s="454"/>
      <c r="AT142" s="454"/>
      <c r="AU142" s="454"/>
      <c r="AV142" s="454"/>
      <c r="AW142" s="454"/>
      <c r="AX142" s="454"/>
      <c r="AY142" s="454"/>
      <c r="AZ142" s="454"/>
      <c r="BA142" s="454"/>
      <c r="BB142" s="454"/>
      <c r="BC142" s="454"/>
      <c r="BD142" s="454"/>
      <c r="BE142" s="454"/>
      <c r="BF142" s="454"/>
      <c r="BG142" s="454"/>
      <c r="BH142" s="454"/>
    </row>
    <row r="143" spans="3:60" x14ac:dyDescent="0.2">
      <c r="C143" s="506"/>
      <c r="D143" s="504"/>
      <c r="E143" s="504"/>
      <c r="F143" s="504"/>
      <c r="G143" s="504"/>
      <c r="H143" s="504"/>
      <c r="I143" s="504"/>
      <c r="J143" s="504"/>
      <c r="K143" s="504"/>
      <c r="L143" s="504"/>
      <c r="M143" s="504"/>
      <c r="N143" s="504"/>
      <c r="O143" s="504"/>
      <c r="P143" s="504"/>
      <c r="Q143" s="504"/>
      <c r="R143" s="504"/>
      <c r="S143" s="504"/>
      <c r="T143" s="504"/>
      <c r="U143" s="504"/>
      <c r="V143" s="454"/>
      <c r="W143" s="454"/>
      <c r="X143" s="454"/>
      <c r="Y143" s="454"/>
      <c r="Z143" s="454"/>
      <c r="AA143" s="454"/>
      <c r="AB143" s="454"/>
      <c r="AC143" s="454"/>
      <c r="AD143" s="454"/>
      <c r="AE143" s="454"/>
      <c r="AF143" s="454"/>
      <c r="AG143" s="454"/>
      <c r="AH143" s="454"/>
      <c r="AI143" s="454"/>
      <c r="AJ143" s="454"/>
      <c r="AK143" s="454"/>
      <c r="AL143" s="454"/>
      <c r="AM143" s="454"/>
      <c r="AN143" s="454"/>
      <c r="AO143" s="454"/>
      <c r="AP143" s="454"/>
      <c r="AQ143" s="454"/>
      <c r="AR143" s="454"/>
      <c r="AS143" s="454"/>
      <c r="AT143" s="454"/>
      <c r="AU143" s="454"/>
      <c r="AV143" s="454"/>
      <c r="AW143" s="454"/>
      <c r="AX143" s="454"/>
      <c r="AY143" s="454"/>
      <c r="AZ143" s="454"/>
      <c r="BA143" s="454"/>
      <c r="BB143" s="454"/>
      <c r="BC143" s="454"/>
      <c r="BD143" s="454"/>
      <c r="BE143" s="454"/>
      <c r="BF143" s="454"/>
      <c r="BG143" s="454"/>
      <c r="BH143" s="454"/>
    </row>
    <row r="144" spans="3:60" x14ac:dyDescent="0.2">
      <c r="C144" s="506"/>
      <c r="D144" s="504"/>
      <c r="E144" s="504"/>
      <c r="F144" s="504"/>
      <c r="G144" s="504"/>
      <c r="H144" s="504"/>
      <c r="I144" s="504"/>
      <c r="J144" s="504"/>
      <c r="K144" s="504"/>
      <c r="L144" s="504"/>
      <c r="M144" s="504"/>
      <c r="N144" s="504"/>
      <c r="O144" s="504"/>
      <c r="P144" s="504"/>
      <c r="Q144" s="504"/>
      <c r="R144" s="504"/>
      <c r="S144" s="504"/>
      <c r="T144" s="504"/>
      <c r="U144" s="504"/>
      <c r="V144" s="454"/>
      <c r="W144" s="454"/>
      <c r="X144" s="454"/>
      <c r="Y144" s="454"/>
      <c r="Z144" s="454"/>
      <c r="AA144" s="454"/>
      <c r="AB144" s="454"/>
      <c r="AC144" s="454"/>
      <c r="AD144" s="454"/>
      <c r="AE144" s="454"/>
      <c r="AF144" s="454"/>
      <c r="AG144" s="454"/>
      <c r="AH144" s="454"/>
      <c r="AI144" s="454"/>
      <c r="AJ144" s="454"/>
      <c r="AK144" s="454"/>
      <c r="AL144" s="454"/>
      <c r="AM144" s="454"/>
      <c r="AN144" s="454"/>
      <c r="AO144" s="454"/>
      <c r="AP144" s="454"/>
      <c r="AQ144" s="454"/>
      <c r="AR144" s="454"/>
      <c r="AS144" s="454"/>
      <c r="AT144" s="454"/>
      <c r="AU144" s="454"/>
      <c r="AV144" s="454"/>
      <c r="AW144" s="454"/>
      <c r="AX144" s="454"/>
      <c r="AY144" s="454"/>
      <c r="AZ144" s="454"/>
      <c r="BA144" s="454"/>
      <c r="BB144" s="454"/>
      <c r="BC144" s="454"/>
      <c r="BD144" s="454"/>
      <c r="BE144" s="454"/>
      <c r="BF144" s="454"/>
      <c r="BG144" s="454"/>
      <c r="BH144" s="454"/>
    </row>
    <row r="145" spans="3:60" x14ac:dyDescent="0.2">
      <c r="C145" s="506"/>
      <c r="D145" s="504"/>
      <c r="E145" s="504"/>
      <c r="F145" s="504"/>
      <c r="G145" s="504"/>
      <c r="H145" s="504"/>
      <c r="I145" s="504"/>
      <c r="J145" s="504"/>
      <c r="K145" s="504"/>
      <c r="L145" s="504"/>
      <c r="M145" s="504"/>
      <c r="N145" s="504"/>
      <c r="O145" s="504"/>
      <c r="P145" s="504"/>
      <c r="Q145" s="504"/>
      <c r="R145" s="504"/>
      <c r="S145" s="504"/>
      <c r="T145" s="504"/>
      <c r="U145" s="504"/>
      <c r="V145" s="454"/>
      <c r="W145" s="454"/>
      <c r="X145" s="454"/>
      <c r="Y145" s="454"/>
      <c r="Z145" s="454"/>
      <c r="AA145" s="454"/>
      <c r="AB145" s="454"/>
      <c r="AC145" s="454"/>
      <c r="AD145" s="454"/>
      <c r="AE145" s="454"/>
      <c r="AF145" s="454"/>
      <c r="AG145" s="454"/>
      <c r="AH145" s="454"/>
      <c r="AI145" s="454"/>
      <c r="AJ145" s="454"/>
      <c r="AK145" s="454"/>
      <c r="AL145" s="454"/>
      <c r="AM145" s="454"/>
      <c r="AN145" s="454"/>
      <c r="AO145" s="454"/>
      <c r="AP145" s="454"/>
      <c r="AQ145" s="454"/>
      <c r="AR145" s="454"/>
      <c r="AS145" s="454"/>
      <c r="AT145" s="454"/>
      <c r="AU145" s="454"/>
      <c r="AV145" s="454"/>
      <c r="AW145" s="454"/>
      <c r="AX145" s="454"/>
      <c r="AY145" s="454"/>
      <c r="AZ145" s="454"/>
      <c r="BA145" s="454"/>
      <c r="BB145" s="454"/>
      <c r="BC145" s="454"/>
      <c r="BD145" s="454"/>
      <c r="BE145" s="454"/>
      <c r="BF145" s="454"/>
      <c r="BG145" s="454"/>
      <c r="BH145" s="454"/>
    </row>
    <row r="146" spans="3:60" x14ac:dyDescent="0.2">
      <c r="C146" s="506"/>
      <c r="D146" s="504"/>
      <c r="E146" s="504"/>
      <c r="F146" s="504"/>
      <c r="G146" s="504"/>
      <c r="H146" s="504"/>
      <c r="I146" s="504"/>
      <c r="J146" s="504"/>
      <c r="K146" s="504"/>
      <c r="L146" s="504"/>
      <c r="M146" s="504"/>
      <c r="N146" s="504"/>
      <c r="O146" s="504"/>
      <c r="P146" s="504"/>
      <c r="Q146" s="504"/>
      <c r="R146" s="504"/>
      <c r="S146" s="504"/>
      <c r="T146" s="504"/>
      <c r="U146" s="504"/>
      <c r="V146" s="454"/>
      <c r="W146" s="454"/>
      <c r="X146" s="454"/>
      <c r="Y146" s="454"/>
      <c r="Z146" s="454"/>
      <c r="AA146" s="454"/>
      <c r="AB146" s="454"/>
      <c r="AC146" s="454"/>
      <c r="AD146" s="454"/>
      <c r="AE146" s="454"/>
      <c r="AF146" s="454"/>
      <c r="AG146" s="454"/>
      <c r="AH146" s="454"/>
      <c r="AI146" s="454"/>
      <c r="AJ146" s="454"/>
      <c r="AK146" s="454"/>
      <c r="AL146" s="454"/>
      <c r="AM146" s="454"/>
      <c r="AN146" s="454"/>
      <c r="AO146" s="454"/>
      <c r="AP146" s="454"/>
      <c r="AQ146" s="454"/>
      <c r="AR146" s="454"/>
      <c r="AS146" s="454"/>
      <c r="AT146" s="454"/>
      <c r="AU146" s="454"/>
      <c r="AV146" s="454"/>
      <c r="AW146" s="454"/>
      <c r="AX146" s="454"/>
      <c r="AY146" s="454"/>
      <c r="AZ146" s="454"/>
      <c r="BA146" s="454"/>
      <c r="BB146" s="454"/>
      <c r="BC146" s="454"/>
      <c r="BD146" s="454"/>
      <c r="BE146" s="454"/>
      <c r="BF146" s="454"/>
      <c r="BG146" s="454"/>
      <c r="BH146" s="454"/>
    </row>
    <row r="147" spans="3:60" x14ac:dyDescent="0.2">
      <c r="C147" s="506"/>
      <c r="D147" s="504"/>
      <c r="E147" s="504"/>
      <c r="F147" s="504"/>
      <c r="G147" s="504"/>
      <c r="H147" s="504"/>
      <c r="I147" s="504"/>
      <c r="J147" s="504"/>
      <c r="K147" s="504"/>
      <c r="L147" s="504"/>
      <c r="M147" s="504"/>
      <c r="N147" s="504"/>
      <c r="O147" s="504"/>
      <c r="P147" s="504"/>
      <c r="Q147" s="504"/>
      <c r="R147" s="504"/>
      <c r="S147" s="504"/>
      <c r="T147" s="504"/>
      <c r="U147" s="504"/>
      <c r="V147" s="454"/>
      <c r="W147" s="454"/>
      <c r="X147" s="454"/>
      <c r="Y147" s="454"/>
      <c r="Z147" s="454"/>
      <c r="AA147" s="454"/>
      <c r="AB147" s="454"/>
      <c r="AC147" s="454"/>
      <c r="AD147" s="454"/>
      <c r="AE147" s="454"/>
      <c r="AF147" s="454"/>
      <c r="AG147" s="454"/>
      <c r="AH147" s="454"/>
      <c r="AI147" s="454"/>
      <c r="AJ147" s="454"/>
      <c r="AK147" s="454"/>
      <c r="AL147" s="454"/>
      <c r="AM147" s="454"/>
      <c r="AN147" s="454"/>
      <c r="AO147" s="454"/>
      <c r="AP147" s="454"/>
      <c r="AQ147" s="454"/>
      <c r="AR147" s="454"/>
      <c r="AS147" s="454"/>
      <c r="AT147" s="454"/>
      <c r="AU147" s="454"/>
      <c r="AV147" s="454"/>
      <c r="AW147" s="454"/>
      <c r="AX147" s="454"/>
      <c r="AY147" s="454"/>
      <c r="AZ147" s="454"/>
      <c r="BA147" s="454"/>
      <c r="BB147" s="454"/>
      <c r="BC147" s="454"/>
      <c r="BD147" s="454"/>
      <c r="BE147" s="454"/>
      <c r="BF147" s="454"/>
      <c r="BG147" s="454"/>
      <c r="BH147" s="454"/>
    </row>
    <row r="148" spans="3:60" x14ac:dyDescent="0.2">
      <c r="C148" s="506"/>
      <c r="D148" s="504"/>
      <c r="E148" s="504"/>
      <c r="F148" s="504"/>
      <c r="G148" s="504"/>
      <c r="H148" s="504"/>
      <c r="I148" s="504"/>
      <c r="J148" s="504"/>
      <c r="K148" s="504"/>
      <c r="L148" s="504"/>
      <c r="M148" s="504"/>
      <c r="N148" s="504"/>
      <c r="O148" s="504"/>
      <c r="P148" s="504"/>
      <c r="Q148" s="504"/>
      <c r="R148" s="504"/>
      <c r="S148" s="504"/>
      <c r="T148" s="504"/>
      <c r="U148" s="504"/>
      <c r="V148" s="454"/>
      <c r="W148" s="454"/>
      <c r="X148" s="454"/>
      <c r="Y148" s="454"/>
      <c r="Z148" s="454"/>
      <c r="AA148" s="454"/>
      <c r="AB148" s="454"/>
      <c r="AC148" s="454"/>
      <c r="AD148" s="454"/>
      <c r="AE148" s="454"/>
      <c r="AF148" s="454"/>
      <c r="AG148" s="454"/>
      <c r="AH148" s="454"/>
      <c r="AI148" s="454"/>
      <c r="AJ148" s="454"/>
      <c r="AK148" s="454"/>
      <c r="AL148" s="454"/>
      <c r="AM148" s="454"/>
      <c r="AN148" s="454"/>
      <c r="AO148" s="454"/>
      <c r="AP148" s="454"/>
      <c r="AQ148" s="454"/>
      <c r="AR148" s="454"/>
      <c r="AS148" s="454"/>
      <c r="AT148" s="454"/>
      <c r="AU148" s="454"/>
      <c r="AV148" s="454"/>
      <c r="AW148" s="454"/>
      <c r="AX148" s="454"/>
      <c r="AY148" s="454"/>
      <c r="AZ148" s="454"/>
      <c r="BA148" s="454"/>
      <c r="BB148" s="454"/>
      <c r="BC148" s="454"/>
      <c r="BD148" s="454"/>
      <c r="BE148" s="454"/>
      <c r="BF148" s="454"/>
      <c r="BG148" s="454"/>
      <c r="BH148" s="454"/>
    </row>
    <row r="149" spans="3:60" x14ac:dyDescent="0.2">
      <c r="C149" s="506"/>
      <c r="D149" s="504"/>
      <c r="E149" s="504"/>
      <c r="F149" s="504"/>
      <c r="G149" s="504"/>
      <c r="H149" s="504"/>
      <c r="I149" s="504"/>
      <c r="J149" s="504"/>
      <c r="K149" s="504"/>
      <c r="L149" s="504"/>
      <c r="M149" s="504"/>
      <c r="N149" s="504"/>
      <c r="O149" s="504"/>
      <c r="P149" s="504"/>
      <c r="Q149" s="504"/>
      <c r="R149" s="504"/>
      <c r="S149" s="504"/>
      <c r="T149" s="504"/>
      <c r="U149" s="504"/>
      <c r="V149" s="454"/>
      <c r="W149" s="454"/>
      <c r="X149" s="454"/>
      <c r="Y149" s="454"/>
      <c r="Z149" s="454"/>
      <c r="AA149" s="454"/>
      <c r="AB149" s="454"/>
      <c r="AC149" s="454"/>
      <c r="AD149" s="454"/>
      <c r="AE149" s="454"/>
      <c r="AF149" s="454"/>
      <c r="AG149" s="454"/>
      <c r="AH149" s="454"/>
      <c r="AI149" s="454"/>
      <c r="AJ149" s="454"/>
      <c r="AK149" s="454"/>
      <c r="AL149" s="454"/>
      <c r="AM149" s="454"/>
      <c r="AN149" s="454"/>
      <c r="AO149" s="454"/>
      <c r="AP149" s="454"/>
      <c r="AQ149" s="454"/>
      <c r="AR149" s="454"/>
      <c r="AS149" s="454"/>
      <c r="AT149" s="454"/>
      <c r="AU149" s="454"/>
      <c r="AV149" s="454"/>
      <c r="AW149" s="454"/>
      <c r="AX149" s="454"/>
      <c r="AY149" s="454"/>
      <c r="AZ149" s="454"/>
      <c r="BA149" s="454"/>
      <c r="BB149" s="454"/>
      <c r="BC149" s="454"/>
      <c r="BD149" s="454"/>
      <c r="BE149" s="454"/>
      <c r="BF149" s="454"/>
      <c r="BG149" s="454"/>
      <c r="BH149" s="454"/>
    </row>
    <row r="150" spans="3:60" x14ac:dyDescent="0.2">
      <c r="C150" s="506"/>
      <c r="D150" s="504"/>
      <c r="E150" s="504"/>
      <c r="F150" s="504"/>
      <c r="G150" s="504"/>
      <c r="H150" s="504"/>
      <c r="I150" s="504"/>
      <c r="J150" s="504"/>
      <c r="K150" s="504"/>
      <c r="L150" s="504"/>
      <c r="M150" s="504"/>
      <c r="N150" s="504"/>
      <c r="O150" s="504"/>
      <c r="P150" s="504"/>
      <c r="Q150" s="504"/>
      <c r="R150" s="504"/>
      <c r="S150" s="504"/>
      <c r="T150" s="504"/>
      <c r="U150" s="504"/>
      <c r="V150" s="454"/>
      <c r="W150" s="454"/>
      <c r="X150" s="454"/>
      <c r="Y150" s="454"/>
      <c r="Z150" s="454"/>
      <c r="AA150" s="454"/>
      <c r="AB150" s="454"/>
      <c r="AC150" s="454"/>
      <c r="AD150" s="454"/>
      <c r="AE150" s="454"/>
      <c r="AF150" s="454"/>
      <c r="AG150" s="454"/>
      <c r="AH150" s="454"/>
      <c r="AI150" s="454"/>
      <c r="AJ150" s="454"/>
      <c r="AK150" s="454"/>
      <c r="AL150" s="454"/>
      <c r="AM150" s="454"/>
      <c r="AN150" s="454"/>
      <c r="AO150" s="454"/>
      <c r="AP150" s="454"/>
      <c r="AQ150" s="454"/>
      <c r="AR150" s="454"/>
      <c r="AS150" s="454"/>
      <c r="AT150" s="454"/>
      <c r="AU150" s="454"/>
      <c r="AV150" s="454"/>
      <c r="AW150" s="454"/>
      <c r="AX150" s="454"/>
      <c r="AY150" s="454"/>
      <c r="AZ150" s="454"/>
      <c r="BA150" s="454"/>
      <c r="BB150" s="454"/>
      <c r="BC150" s="454"/>
      <c r="BD150" s="454"/>
      <c r="BE150" s="454"/>
      <c r="BF150" s="454"/>
      <c r="BG150" s="454"/>
      <c r="BH150" s="454"/>
    </row>
    <row r="151" spans="3:60" x14ac:dyDescent="0.2">
      <c r="C151" s="506"/>
      <c r="D151" s="504"/>
      <c r="E151" s="504"/>
      <c r="F151" s="504"/>
      <c r="G151" s="504"/>
      <c r="H151" s="504"/>
      <c r="I151" s="504"/>
      <c r="J151" s="504"/>
      <c r="K151" s="504"/>
      <c r="L151" s="504"/>
      <c r="M151" s="504"/>
      <c r="N151" s="504"/>
      <c r="O151" s="504"/>
      <c r="P151" s="504"/>
      <c r="Q151" s="504"/>
      <c r="R151" s="504"/>
      <c r="S151" s="504"/>
      <c r="T151" s="504"/>
      <c r="U151" s="504"/>
      <c r="V151" s="454"/>
      <c r="W151" s="454"/>
      <c r="X151" s="454"/>
      <c r="Y151" s="454"/>
      <c r="Z151" s="454"/>
      <c r="AA151" s="454"/>
      <c r="AB151" s="454"/>
      <c r="AC151" s="454"/>
      <c r="AD151" s="454"/>
      <c r="AE151" s="454"/>
      <c r="AF151" s="454"/>
      <c r="AG151" s="454"/>
      <c r="AH151" s="454"/>
      <c r="AI151" s="454"/>
      <c r="AJ151" s="454"/>
      <c r="AK151" s="454"/>
      <c r="AL151" s="454"/>
      <c r="AM151" s="454"/>
      <c r="AN151" s="454"/>
      <c r="AO151" s="454"/>
      <c r="AP151" s="454"/>
      <c r="AQ151" s="454"/>
      <c r="AR151" s="454"/>
      <c r="AS151" s="454"/>
      <c r="AT151" s="454"/>
      <c r="AU151" s="454"/>
      <c r="AV151" s="454"/>
      <c r="AW151" s="454"/>
      <c r="AX151" s="454"/>
      <c r="AY151" s="454"/>
      <c r="AZ151" s="454"/>
      <c r="BA151" s="454"/>
      <c r="BB151" s="454"/>
      <c r="BC151" s="454"/>
      <c r="BD151" s="454"/>
      <c r="BE151" s="454"/>
      <c r="BF151" s="454"/>
      <c r="BG151" s="454"/>
      <c r="BH151" s="454"/>
    </row>
    <row r="152" spans="3:60" x14ac:dyDescent="0.2">
      <c r="C152" s="506"/>
      <c r="D152" s="504"/>
      <c r="E152" s="504"/>
      <c r="F152" s="504"/>
      <c r="G152" s="504"/>
      <c r="H152" s="504"/>
      <c r="I152" s="504"/>
      <c r="J152" s="504"/>
      <c r="K152" s="504"/>
      <c r="L152" s="504"/>
      <c r="M152" s="504"/>
      <c r="N152" s="504"/>
      <c r="O152" s="504"/>
      <c r="P152" s="504"/>
      <c r="Q152" s="504"/>
      <c r="R152" s="504"/>
      <c r="S152" s="504"/>
      <c r="T152" s="504"/>
      <c r="U152" s="504"/>
      <c r="V152" s="454"/>
      <c r="W152" s="454"/>
      <c r="X152" s="454"/>
      <c r="Y152" s="454"/>
      <c r="Z152" s="454"/>
      <c r="AA152" s="454"/>
      <c r="AB152" s="454"/>
      <c r="AC152" s="454"/>
      <c r="AD152" s="454"/>
      <c r="AE152" s="454"/>
      <c r="AF152" s="454"/>
      <c r="AG152" s="454"/>
      <c r="AH152" s="454"/>
      <c r="AI152" s="454"/>
      <c r="AJ152" s="454"/>
      <c r="AK152" s="454"/>
      <c r="AL152" s="454"/>
      <c r="AM152" s="454"/>
      <c r="AN152" s="454"/>
      <c r="AO152" s="454"/>
      <c r="AP152" s="454"/>
      <c r="AQ152" s="454"/>
      <c r="AR152" s="454"/>
      <c r="AS152" s="454"/>
      <c r="AT152" s="454"/>
      <c r="AU152" s="454"/>
      <c r="AV152" s="454"/>
      <c r="AW152" s="454"/>
      <c r="AX152" s="454"/>
      <c r="AY152" s="454"/>
      <c r="AZ152" s="454"/>
      <c r="BA152" s="454"/>
      <c r="BB152" s="454"/>
      <c r="BC152" s="454"/>
      <c r="BD152" s="454"/>
      <c r="BE152" s="454"/>
      <c r="BF152" s="454"/>
      <c r="BG152" s="454"/>
      <c r="BH152" s="454"/>
    </row>
    <row r="153" spans="3:60" x14ac:dyDescent="0.2">
      <c r="C153" s="506"/>
      <c r="D153" s="504"/>
      <c r="E153" s="504"/>
      <c r="F153" s="504"/>
      <c r="G153" s="504"/>
      <c r="H153" s="504"/>
      <c r="I153" s="504"/>
      <c r="J153" s="504"/>
      <c r="K153" s="504"/>
      <c r="L153" s="504"/>
      <c r="M153" s="504"/>
      <c r="N153" s="504"/>
      <c r="O153" s="504"/>
      <c r="P153" s="504"/>
      <c r="Q153" s="504"/>
      <c r="R153" s="504"/>
      <c r="S153" s="504"/>
      <c r="T153" s="504"/>
      <c r="U153" s="504"/>
      <c r="V153" s="454"/>
      <c r="W153" s="454"/>
      <c r="X153" s="454"/>
      <c r="Y153" s="454"/>
      <c r="Z153" s="454"/>
      <c r="AA153" s="454"/>
      <c r="AB153" s="454"/>
      <c r="AC153" s="454"/>
      <c r="AD153" s="454"/>
      <c r="AE153" s="454"/>
      <c r="AF153" s="454"/>
      <c r="AG153" s="454"/>
      <c r="AH153" s="454"/>
      <c r="AI153" s="454"/>
      <c r="AJ153" s="454"/>
      <c r="AK153" s="454"/>
      <c r="AL153" s="454"/>
      <c r="AM153" s="454"/>
      <c r="AN153" s="454"/>
      <c r="AO153" s="454"/>
      <c r="AP153" s="454"/>
      <c r="AQ153" s="454"/>
      <c r="AR153" s="454"/>
      <c r="AS153" s="454"/>
      <c r="AT153" s="454"/>
      <c r="AU153" s="454"/>
      <c r="AV153" s="454"/>
      <c r="AW153" s="454"/>
      <c r="AX153" s="454"/>
      <c r="AY153" s="454"/>
      <c r="AZ153" s="454"/>
      <c r="BA153" s="454"/>
      <c r="BB153" s="454"/>
      <c r="BC153" s="454"/>
      <c r="BD153" s="454"/>
      <c r="BE153" s="454"/>
      <c r="BF153" s="454"/>
      <c r="BG153" s="454"/>
      <c r="BH153" s="454"/>
    </row>
    <row r="154" spans="3:60" x14ac:dyDescent="0.2">
      <c r="C154" s="506"/>
      <c r="D154" s="504"/>
      <c r="E154" s="504"/>
      <c r="F154" s="504"/>
      <c r="G154" s="504"/>
      <c r="H154" s="504"/>
      <c r="I154" s="504"/>
      <c r="J154" s="504"/>
      <c r="K154" s="504"/>
      <c r="L154" s="504"/>
      <c r="M154" s="504"/>
      <c r="N154" s="504"/>
      <c r="O154" s="504"/>
      <c r="P154" s="504"/>
      <c r="Q154" s="504"/>
      <c r="R154" s="504"/>
      <c r="S154" s="504"/>
      <c r="T154" s="504"/>
      <c r="U154" s="504"/>
      <c r="V154" s="454"/>
      <c r="W154" s="454"/>
      <c r="X154" s="454"/>
      <c r="Y154" s="454"/>
      <c r="Z154" s="454"/>
      <c r="AA154" s="454"/>
      <c r="AB154" s="454"/>
      <c r="AC154" s="454"/>
      <c r="AD154" s="454"/>
      <c r="AE154" s="454"/>
      <c r="AF154" s="454"/>
      <c r="AG154" s="454"/>
      <c r="AH154" s="454"/>
      <c r="AI154" s="454"/>
      <c r="AJ154" s="454"/>
      <c r="AK154" s="454"/>
      <c r="AL154" s="454"/>
      <c r="AM154" s="454"/>
      <c r="AN154" s="454"/>
      <c r="AO154" s="454"/>
      <c r="AP154" s="454"/>
      <c r="AQ154" s="454"/>
      <c r="AR154" s="454"/>
      <c r="AS154" s="454"/>
      <c r="AT154" s="454"/>
      <c r="AU154" s="454"/>
      <c r="AV154" s="454"/>
      <c r="AW154" s="454"/>
      <c r="AX154" s="454"/>
      <c r="AY154" s="454"/>
      <c r="AZ154" s="454"/>
      <c r="BA154" s="454"/>
      <c r="BB154" s="454"/>
      <c r="BC154" s="454"/>
      <c r="BD154" s="454"/>
      <c r="BE154" s="454"/>
      <c r="BF154" s="454"/>
      <c r="BG154" s="454"/>
      <c r="BH154" s="454"/>
    </row>
    <row r="155" spans="3:60" x14ac:dyDescent="0.2">
      <c r="C155" s="506"/>
      <c r="D155" s="504"/>
      <c r="E155" s="504"/>
      <c r="F155" s="504"/>
      <c r="G155" s="504"/>
      <c r="H155" s="504"/>
      <c r="I155" s="504"/>
      <c r="J155" s="504"/>
      <c r="K155" s="504"/>
      <c r="L155" s="504"/>
      <c r="M155" s="504"/>
      <c r="N155" s="504"/>
      <c r="O155" s="504"/>
      <c r="P155" s="504"/>
      <c r="Q155" s="504"/>
      <c r="R155" s="504"/>
      <c r="S155" s="504"/>
      <c r="T155" s="504"/>
      <c r="U155" s="504"/>
      <c r="V155" s="454"/>
      <c r="W155" s="454"/>
      <c r="X155" s="454"/>
      <c r="Y155" s="454"/>
      <c r="Z155" s="454"/>
      <c r="AA155" s="454"/>
      <c r="AB155" s="454"/>
      <c r="AC155" s="454"/>
      <c r="AD155" s="454"/>
      <c r="AE155" s="454"/>
      <c r="AF155" s="454"/>
      <c r="AG155" s="454"/>
      <c r="AH155" s="454"/>
      <c r="AI155" s="454"/>
      <c r="AJ155" s="454"/>
      <c r="AK155" s="454"/>
      <c r="AL155" s="454"/>
      <c r="AM155" s="454"/>
      <c r="AN155" s="454"/>
      <c r="AO155" s="454"/>
      <c r="AP155" s="454"/>
      <c r="AQ155" s="454"/>
      <c r="AR155" s="454"/>
      <c r="AS155" s="454"/>
      <c r="AT155" s="454"/>
      <c r="AU155" s="454"/>
      <c r="AV155" s="454"/>
      <c r="AW155" s="454"/>
      <c r="AX155" s="454"/>
      <c r="AY155" s="454"/>
      <c r="AZ155" s="454"/>
      <c r="BA155" s="454"/>
      <c r="BB155" s="454"/>
      <c r="BC155" s="454"/>
      <c r="BD155" s="454"/>
      <c r="BE155" s="454"/>
      <c r="BF155" s="454"/>
      <c r="BG155" s="454"/>
      <c r="BH155" s="454"/>
    </row>
    <row r="156" spans="3:60" x14ac:dyDescent="0.2">
      <c r="C156" s="506"/>
      <c r="D156" s="504"/>
      <c r="E156" s="504"/>
      <c r="F156" s="504"/>
      <c r="G156" s="504"/>
      <c r="H156" s="504"/>
      <c r="I156" s="504"/>
      <c r="J156" s="504"/>
      <c r="K156" s="504"/>
      <c r="L156" s="504"/>
      <c r="M156" s="504"/>
      <c r="N156" s="504"/>
      <c r="O156" s="504"/>
      <c r="P156" s="504"/>
      <c r="Q156" s="504"/>
      <c r="R156" s="504"/>
      <c r="S156" s="504"/>
      <c r="T156" s="504"/>
      <c r="U156" s="504"/>
      <c r="V156" s="454"/>
      <c r="W156" s="454"/>
      <c r="X156" s="454"/>
      <c r="Y156" s="454"/>
      <c r="Z156" s="454"/>
      <c r="AA156" s="454"/>
      <c r="AB156" s="454"/>
      <c r="AC156" s="454"/>
      <c r="AD156" s="454"/>
      <c r="AE156" s="454"/>
      <c r="AF156" s="454"/>
      <c r="AG156" s="454"/>
      <c r="AH156" s="454"/>
      <c r="AI156" s="454"/>
      <c r="AJ156" s="454"/>
      <c r="AK156" s="454"/>
      <c r="AL156" s="454"/>
      <c r="AM156" s="454"/>
      <c r="AN156" s="454"/>
      <c r="AO156" s="454"/>
      <c r="AP156" s="454"/>
      <c r="AQ156" s="454"/>
      <c r="AR156" s="454"/>
      <c r="AS156" s="454"/>
      <c r="AT156" s="454"/>
      <c r="AU156" s="454"/>
      <c r="AV156" s="454"/>
      <c r="AW156" s="454"/>
      <c r="AX156" s="454"/>
      <c r="AY156" s="454"/>
      <c r="AZ156" s="454"/>
      <c r="BA156" s="454"/>
      <c r="BB156" s="454"/>
      <c r="BC156" s="454"/>
      <c r="BD156" s="454"/>
      <c r="BE156" s="454"/>
      <c r="BF156" s="454"/>
      <c r="BG156" s="454"/>
      <c r="BH156" s="454"/>
    </row>
    <row r="157" spans="3:60" x14ac:dyDescent="0.2">
      <c r="C157" s="506"/>
      <c r="D157" s="504"/>
      <c r="E157" s="504"/>
      <c r="F157" s="504"/>
      <c r="G157" s="504"/>
      <c r="H157" s="504"/>
      <c r="I157" s="504"/>
      <c r="J157" s="504"/>
      <c r="K157" s="504"/>
      <c r="L157" s="504"/>
      <c r="M157" s="504"/>
      <c r="N157" s="504"/>
      <c r="O157" s="504"/>
      <c r="P157" s="504"/>
      <c r="Q157" s="504"/>
      <c r="R157" s="504"/>
      <c r="S157" s="504"/>
      <c r="T157" s="504"/>
      <c r="U157" s="504"/>
      <c r="V157" s="454"/>
      <c r="W157" s="454"/>
      <c r="X157" s="454"/>
      <c r="Y157" s="454"/>
      <c r="Z157" s="454"/>
      <c r="AA157" s="454"/>
      <c r="AB157" s="454"/>
      <c r="AC157" s="454"/>
      <c r="AD157" s="454"/>
      <c r="AE157" s="454"/>
      <c r="AF157" s="454"/>
      <c r="AG157" s="454"/>
      <c r="AH157" s="454"/>
      <c r="AI157" s="454"/>
      <c r="AJ157" s="454"/>
      <c r="AK157" s="454"/>
      <c r="AL157" s="454"/>
      <c r="AM157" s="454"/>
      <c r="AN157" s="454"/>
      <c r="AO157" s="454"/>
      <c r="AP157" s="454"/>
      <c r="AQ157" s="454"/>
      <c r="AR157" s="454"/>
      <c r="AS157" s="454"/>
      <c r="AT157" s="454"/>
      <c r="AU157" s="454"/>
      <c r="AV157" s="454"/>
      <c r="AW157" s="454"/>
      <c r="AX157" s="454"/>
      <c r="AY157" s="454"/>
      <c r="AZ157" s="454"/>
      <c r="BA157" s="454"/>
      <c r="BB157" s="454"/>
      <c r="BC157" s="454"/>
      <c r="BD157" s="454"/>
      <c r="BE157" s="454"/>
      <c r="BF157" s="454"/>
      <c r="BG157" s="454"/>
      <c r="BH157" s="454"/>
    </row>
    <row r="158" spans="3:60" x14ac:dyDescent="0.2">
      <c r="C158" s="506"/>
      <c r="D158" s="504"/>
      <c r="E158" s="504"/>
      <c r="F158" s="504"/>
      <c r="G158" s="504"/>
      <c r="H158" s="504"/>
      <c r="I158" s="504"/>
      <c r="J158" s="504"/>
      <c r="K158" s="504"/>
      <c r="L158" s="504"/>
      <c r="M158" s="504"/>
      <c r="N158" s="504"/>
      <c r="O158" s="504"/>
      <c r="P158" s="504"/>
      <c r="Q158" s="504"/>
      <c r="R158" s="504"/>
      <c r="S158" s="504"/>
      <c r="T158" s="504"/>
      <c r="U158" s="504"/>
      <c r="V158" s="454"/>
      <c r="W158" s="454"/>
      <c r="X158" s="454"/>
      <c r="Y158" s="454"/>
      <c r="Z158" s="454"/>
      <c r="AA158" s="454"/>
      <c r="AB158" s="454"/>
      <c r="AC158" s="454"/>
      <c r="AD158" s="454"/>
      <c r="AE158" s="454"/>
      <c r="AF158" s="454"/>
      <c r="AG158" s="454"/>
      <c r="AH158" s="454"/>
      <c r="AI158" s="454"/>
      <c r="AJ158" s="454"/>
      <c r="AK158" s="454"/>
      <c r="AL158" s="454"/>
      <c r="AM158" s="454"/>
      <c r="AN158" s="454"/>
      <c r="AO158" s="454"/>
      <c r="AP158" s="454"/>
      <c r="AQ158" s="454"/>
      <c r="AR158" s="454"/>
      <c r="AS158" s="454"/>
      <c r="AT158" s="454"/>
      <c r="AU158" s="454"/>
      <c r="AV158" s="454"/>
      <c r="AW158" s="454"/>
      <c r="AX158" s="454"/>
      <c r="AY158" s="454"/>
      <c r="AZ158" s="454"/>
      <c r="BA158" s="454"/>
      <c r="BB158" s="454"/>
      <c r="BC158" s="454"/>
      <c r="BD158" s="454"/>
      <c r="BE158" s="454"/>
      <c r="BF158" s="454"/>
      <c r="BG158" s="454"/>
      <c r="BH158" s="454"/>
    </row>
    <row r="159" spans="3:60" x14ac:dyDescent="0.2">
      <c r="C159" s="506"/>
      <c r="D159" s="504"/>
      <c r="E159" s="504"/>
      <c r="F159" s="504"/>
      <c r="G159" s="504"/>
      <c r="H159" s="504"/>
      <c r="I159" s="504"/>
      <c r="J159" s="504"/>
      <c r="K159" s="504"/>
      <c r="L159" s="504"/>
      <c r="M159" s="504"/>
      <c r="N159" s="504"/>
      <c r="O159" s="504"/>
      <c r="P159" s="504"/>
      <c r="Q159" s="504"/>
      <c r="R159" s="504"/>
      <c r="S159" s="504"/>
      <c r="T159" s="504"/>
      <c r="U159" s="504"/>
      <c r="V159" s="454"/>
      <c r="W159" s="454"/>
      <c r="X159" s="454"/>
      <c r="Y159" s="454"/>
      <c r="Z159" s="454"/>
      <c r="AA159" s="454"/>
      <c r="AB159" s="454"/>
      <c r="AC159" s="454"/>
      <c r="AD159" s="454"/>
      <c r="AE159" s="454"/>
      <c r="AF159" s="454"/>
      <c r="AG159" s="454"/>
      <c r="AH159" s="454"/>
      <c r="AI159" s="454"/>
      <c r="AJ159" s="454"/>
      <c r="AK159" s="454"/>
      <c r="AL159" s="454"/>
      <c r="AM159" s="454"/>
      <c r="AN159" s="454"/>
      <c r="AO159" s="454"/>
      <c r="AP159" s="454"/>
      <c r="AQ159" s="454"/>
      <c r="AR159" s="454"/>
      <c r="AS159" s="454"/>
      <c r="AT159" s="454"/>
      <c r="AU159" s="454"/>
      <c r="AV159" s="454"/>
      <c r="AW159" s="454"/>
      <c r="AX159" s="454"/>
      <c r="AY159" s="454"/>
      <c r="AZ159" s="454"/>
      <c r="BA159" s="454"/>
      <c r="BB159" s="454"/>
      <c r="BC159" s="454"/>
      <c r="BD159" s="454"/>
      <c r="BE159" s="454"/>
      <c r="BF159" s="454"/>
      <c r="BG159" s="454"/>
      <c r="BH159" s="454"/>
    </row>
    <row r="160" spans="3:60" x14ac:dyDescent="0.2">
      <c r="C160" s="506"/>
      <c r="D160" s="504"/>
      <c r="E160" s="504"/>
      <c r="F160" s="504"/>
      <c r="G160" s="504"/>
      <c r="H160" s="504"/>
      <c r="I160" s="504"/>
      <c r="J160" s="504"/>
      <c r="K160" s="504"/>
      <c r="L160" s="504"/>
      <c r="M160" s="504"/>
      <c r="N160" s="504"/>
      <c r="O160" s="504"/>
      <c r="P160" s="504"/>
      <c r="Q160" s="504"/>
      <c r="R160" s="504"/>
      <c r="S160" s="504"/>
      <c r="T160" s="504"/>
      <c r="U160" s="504"/>
      <c r="V160" s="454"/>
      <c r="W160" s="454"/>
      <c r="X160" s="454"/>
      <c r="Y160" s="454"/>
      <c r="Z160" s="454"/>
      <c r="AA160" s="454"/>
      <c r="AB160" s="454"/>
      <c r="AC160" s="454"/>
      <c r="AD160" s="454"/>
      <c r="AE160" s="454"/>
      <c r="AF160" s="454"/>
      <c r="AG160" s="454"/>
      <c r="AH160" s="454"/>
      <c r="AI160" s="454"/>
      <c r="AJ160" s="454"/>
      <c r="AK160" s="454"/>
      <c r="AL160" s="454"/>
      <c r="AM160" s="454"/>
      <c r="AN160" s="454"/>
      <c r="AO160" s="454"/>
      <c r="AP160" s="454"/>
      <c r="AQ160" s="454"/>
      <c r="AR160" s="454"/>
      <c r="AS160" s="454"/>
      <c r="AT160" s="454"/>
      <c r="AU160" s="454"/>
      <c r="AV160" s="454"/>
      <c r="AW160" s="454"/>
      <c r="AX160" s="454"/>
      <c r="AY160" s="454"/>
      <c r="AZ160" s="454"/>
      <c r="BA160" s="454"/>
      <c r="BB160" s="454"/>
      <c r="BC160" s="454"/>
      <c r="BD160" s="454"/>
      <c r="BE160" s="454"/>
      <c r="BF160" s="454"/>
      <c r="BG160" s="454"/>
      <c r="BH160" s="454"/>
    </row>
    <row r="161" spans="3:60" x14ac:dyDescent="0.2">
      <c r="C161" s="506"/>
      <c r="D161" s="504"/>
      <c r="E161" s="504"/>
      <c r="F161" s="504"/>
      <c r="G161" s="504"/>
      <c r="H161" s="504"/>
      <c r="I161" s="504"/>
      <c r="J161" s="504"/>
      <c r="K161" s="504"/>
      <c r="L161" s="504"/>
      <c r="M161" s="504"/>
      <c r="N161" s="504"/>
      <c r="O161" s="504"/>
      <c r="P161" s="504"/>
      <c r="Q161" s="504"/>
      <c r="R161" s="504"/>
      <c r="S161" s="504"/>
      <c r="T161" s="504"/>
      <c r="U161" s="504"/>
      <c r="V161" s="454"/>
      <c r="W161" s="454"/>
      <c r="X161" s="454"/>
      <c r="Y161" s="454"/>
      <c r="Z161" s="454"/>
      <c r="AA161" s="454"/>
      <c r="AB161" s="454"/>
      <c r="AC161" s="454"/>
      <c r="AD161" s="454"/>
      <c r="AE161" s="454"/>
      <c r="AF161" s="454"/>
      <c r="AG161" s="454"/>
      <c r="AH161" s="454"/>
      <c r="AI161" s="454"/>
      <c r="AJ161" s="454"/>
      <c r="AK161" s="454"/>
      <c r="AL161" s="454"/>
      <c r="AM161" s="454"/>
      <c r="AN161" s="454"/>
      <c r="AO161" s="454"/>
      <c r="AP161" s="454"/>
      <c r="AQ161" s="454"/>
      <c r="AR161" s="454"/>
      <c r="AS161" s="454"/>
      <c r="AT161" s="454"/>
      <c r="AU161" s="454"/>
      <c r="AV161" s="454"/>
      <c r="AW161" s="454"/>
      <c r="AX161" s="454"/>
      <c r="AY161" s="454"/>
      <c r="AZ161" s="454"/>
      <c r="BA161" s="454"/>
      <c r="BB161" s="454"/>
      <c r="BC161" s="454"/>
      <c r="BD161" s="454"/>
      <c r="BE161" s="454"/>
      <c r="BF161" s="454"/>
      <c r="BG161" s="454"/>
      <c r="BH161" s="454"/>
    </row>
    <row r="162" spans="3:60" x14ac:dyDescent="0.2">
      <c r="C162" s="506"/>
      <c r="D162" s="504"/>
      <c r="E162" s="504"/>
      <c r="F162" s="504"/>
      <c r="G162" s="504"/>
      <c r="H162" s="504"/>
      <c r="I162" s="504"/>
      <c r="J162" s="504"/>
      <c r="K162" s="504"/>
      <c r="L162" s="504"/>
      <c r="M162" s="504"/>
      <c r="N162" s="504"/>
      <c r="O162" s="504"/>
      <c r="P162" s="504"/>
      <c r="Q162" s="504"/>
      <c r="R162" s="504"/>
      <c r="S162" s="504"/>
      <c r="T162" s="504"/>
      <c r="U162" s="504"/>
      <c r="V162" s="454"/>
      <c r="W162" s="454"/>
      <c r="X162" s="454"/>
      <c r="Y162" s="454"/>
      <c r="Z162" s="454"/>
      <c r="AA162" s="454"/>
      <c r="AB162" s="454"/>
      <c r="AC162" s="454"/>
      <c r="AD162" s="454"/>
      <c r="AE162" s="454"/>
      <c r="AF162" s="454"/>
      <c r="AG162" s="454"/>
      <c r="AH162" s="454"/>
      <c r="AI162" s="454"/>
      <c r="AJ162" s="454"/>
      <c r="AK162" s="454"/>
      <c r="AL162" s="454"/>
      <c r="AM162" s="454"/>
      <c r="AN162" s="454"/>
      <c r="AO162" s="454"/>
      <c r="AP162" s="454"/>
      <c r="AQ162" s="454"/>
      <c r="AR162" s="454"/>
      <c r="AS162" s="454"/>
      <c r="AT162" s="454"/>
      <c r="AU162" s="454"/>
      <c r="AV162" s="454"/>
      <c r="AW162" s="454"/>
      <c r="AX162" s="454"/>
      <c r="AY162" s="454"/>
      <c r="AZ162" s="454"/>
      <c r="BA162" s="454"/>
      <c r="BB162" s="454"/>
      <c r="BC162" s="454"/>
      <c r="BD162" s="454"/>
      <c r="BE162" s="454"/>
      <c r="BF162" s="454"/>
      <c r="BG162" s="454"/>
      <c r="BH162" s="454"/>
    </row>
    <row r="163" spans="3:60" x14ac:dyDescent="0.2">
      <c r="C163" s="506"/>
      <c r="D163" s="504"/>
      <c r="E163" s="504"/>
      <c r="F163" s="504"/>
      <c r="G163" s="504"/>
      <c r="H163" s="504"/>
      <c r="I163" s="504"/>
      <c r="J163" s="504"/>
      <c r="K163" s="504"/>
      <c r="L163" s="504"/>
      <c r="M163" s="504"/>
      <c r="N163" s="504"/>
      <c r="O163" s="504"/>
      <c r="P163" s="504"/>
      <c r="Q163" s="504"/>
      <c r="R163" s="504"/>
      <c r="S163" s="504"/>
      <c r="T163" s="504"/>
      <c r="U163" s="504"/>
      <c r="V163" s="454"/>
      <c r="W163" s="454"/>
      <c r="X163" s="454"/>
      <c r="Y163" s="454"/>
      <c r="Z163" s="454"/>
      <c r="AA163" s="454"/>
      <c r="AB163" s="454"/>
      <c r="AC163" s="454"/>
      <c r="AD163" s="454"/>
      <c r="AE163" s="454"/>
      <c r="AF163" s="454"/>
      <c r="AG163" s="454"/>
      <c r="AH163" s="454"/>
      <c r="AI163" s="454"/>
      <c r="AJ163" s="454"/>
      <c r="AK163" s="454"/>
      <c r="AL163" s="454"/>
      <c r="AM163" s="454"/>
      <c r="AN163" s="454"/>
      <c r="AO163" s="454"/>
      <c r="AP163" s="454"/>
      <c r="AQ163" s="454"/>
      <c r="AR163" s="454"/>
      <c r="AS163" s="454"/>
      <c r="AT163" s="454"/>
      <c r="AU163" s="454"/>
      <c r="AV163" s="454"/>
      <c r="AW163" s="454"/>
      <c r="AX163" s="454"/>
      <c r="AY163" s="454"/>
      <c r="AZ163" s="454"/>
      <c r="BA163" s="454"/>
      <c r="BB163" s="454"/>
      <c r="BC163" s="454"/>
      <c r="BD163" s="454"/>
      <c r="BE163" s="454"/>
      <c r="BF163" s="454"/>
      <c r="BG163" s="454"/>
      <c r="BH163" s="454"/>
    </row>
    <row r="164" spans="3:60" x14ac:dyDescent="0.2">
      <c r="C164" s="506"/>
      <c r="D164" s="504"/>
      <c r="E164" s="504"/>
      <c r="F164" s="504"/>
      <c r="G164" s="504"/>
      <c r="H164" s="504"/>
      <c r="I164" s="504"/>
      <c r="J164" s="504"/>
      <c r="K164" s="504"/>
      <c r="L164" s="504"/>
      <c r="M164" s="504"/>
      <c r="N164" s="504"/>
      <c r="O164" s="504"/>
      <c r="P164" s="504"/>
      <c r="Q164" s="504"/>
      <c r="R164" s="504"/>
      <c r="S164" s="504"/>
      <c r="T164" s="504"/>
      <c r="U164" s="504"/>
      <c r="V164" s="454"/>
      <c r="W164" s="454"/>
      <c r="X164" s="454"/>
      <c r="Y164" s="454"/>
      <c r="Z164" s="454"/>
      <c r="AA164" s="454"/>
      <c r="AB164" s="454"/>
      <c r="AC164" s="454"/>
      <c r="AD164" s="454"/>
      <c r="AE164" s="454"/>
      <c r="AF164" s="454"/>
      <c r="AG164" s="454"/>
      <c r="AH164" s="454"/>
      <c r="AI164" s="454"/>
      <c r="AJ164" s="454"/>
      <c r="AK164" s="454"/>
      <c r="AL164" s="454"/>
      <c r="AM164" s="454"/>
      <c r="AN164" s="454"/>
      <c r="AO164" s="454"/>
      <c r="AP164" s="454"/>
      <c r="AQ164" s="454"/>
      <c r="AR164" s="454"/>
      <c r="AS164" s="454"/>
      <c r="AT164" s="454"/>
      <c r="AU164" s="454"/>
      <c r="AV164" s="454"/>
      <c r="AW164" s="454"/>
      <c r="AX164" s="454"/>
      <c r="AY164" s="454"/>
      <c r="AZ164" s="454"/>
      <c r="BA164" s="454"/>
      <c r="BB164" s="454"/>
      <c r="BC164" s="454"/>
      <c r="BD164" s="454"/>
      <c r="BE164" s="454"/>
      <c r="BF164" s="454"/>
      <c r="BG164" s="454"/>
      <c r="BH164" s="454"/>
    </row>
    <row r="165" spans="3:60" x14ac:dyDescent="0.2">
      <c r="C165" s="506"/>
      <c r="D165" s="504"/>
      <c r="E165" s="504"/>
      <c r="F165" s="504"/>
      <c r="G165" s="504"/>
      <c r="H165" s="504"/>
      <c r="I165" s="504"/>
      <c r="J165" s="504"/>
      <c r="K165" s="504"/>
      <c r="L165" s="504"/>
      <c r="M165" s="504"/>
      <c r="N165" s="504"/>
      <c r="O165" s="504"/>
      <c r="P165" s="504"/>
      <c r="Q165" s="504"/>
      <c r="R165" s="504"/>
      <c r="S165" s="504"/>
      <c r="T165" s="504"/>
      <c r="U165" s="504"/>
      <c r="V165" s="454"/>
      <c r="W165" s="454"/>
      <c r="X165" s="454"/>
      <c r="Y165" s="454"/>
      <c r="Z165" s="454"/>
      <c r="AA165" s="454"/>
      <c r="AB165" s="454"/>
      <c r="AC165" s="454"/>
      <c r="AD165" s="454"/>
      <c r="AE165" s="454"/>
      <c r="AF165" s="454"/>
      <c r="AG165" s="454"/>
      <c r="AH165" s="454"/>
      <c r="AI165" s="454"/>
      <c r="AJ165" s="454"/>
      <c r="AK165" s="454"/>
      <c r="AL165" s="454"/>
      <c r="AM165" s="454"/>
      <c r="AN165" s="454"/>
      <c r="AO165" s="454"/>
      <c r="AP165" s="454"/>
      <c r="AQ165" s="454"/>
      <c r="AR165" s="454"/>
      <c r="AS165" s="454"/>
      <c r="AT165" s="454"/>
      <c r="AU165" s="454"/>
      <c r="AV165" s="454"/>
      <c r="AW165" s="454"/>
      <c r="AX165" s="454"/>
      <c r="AY165" s="454"/>
      <c r="AZ165" s="454"/>
      <c r="BA165" s="454"/>
      <c r="BB165" s="454"/>
      <c r="BC165" s="454"/>
      <c r="BD165" s="454"/>
      <c r="BE165" s="454"/>
      <c r="BF165" s="454"/>
      <c r="BG165" s="454"/>
      <c r="BH165" s="454"/>
    </row>
    <row r="166" spans="3:60" x14ac:dyDescent="0.2">
      <c r="C166" s="506"/>
      <c r="D166" s="504"/>
      <c r="E166" s="504"/>
      <c r="F166" s="504"/>
      <c r="G166" s="504"/>
      <c r="H166" s="504"/>
      <c r="I166" s="504"/>
      <c r="J166" s="504"/>
      <c r="K166" s="504"/>
      <c r="L166" s="504"/>
      <c r="M166" s="504"/>
      <c r="N166" s="504"/>
      <c r="O166" s="504"/>
      <c r="P166" s="504"/>
      <c r="Q166" s="504"/>
      <c r="R166" s="504"/>
      <c r="S166" s="504"/>
      <c r="T166" s="504"/>
      <c r="U166" s="504"/>
      <c r="V166" s="454"/>
      <c r="W166" s="454"/>
      <c r="X166" s="454"/>
      <c r="Y166" s="454"/>
      <c r="Z166" s="454"/>
      <c r="AA166" s="454"/>
      <c r="AB166" s="454"/>
      <c r="AC166" s="454"/>
      <c r="AD166" s="454"/>
      <c r="AE166" s="454"/>
      <c r="AF166" s="454"/>
      <c r="AG166" s="454"/>
      <c r="AH166" s="454"/>
      <c r="AI166" s="454"/>
      <c r="AJ166" s="454"/>
      <c r="AK166" s="454"/>
      <c r="AL166" s="454"/>
      <c r="AM166" s="454"/>
      <c r="AN166" s="454"/>
      <c r="AO166" s="454"/>
      <c r="AP166" s="454"/>
      <c r="AQ166" s="454"/>
      <c r="AR166" s="454"/>
      <c r="AS166" s="454"/>
      <c r="AT166" s="454"/>
      <c r="AU166" s="454"/>
      <c r="AV166" s="454"/>
      <c r="AW166" s="454"/>
      <c r="AX166" s="454"/>
      <c r="AY166" s="454"/>
      <c r="AZ166" s="454"/>
      <c r="BA166" s="454"/>
      <c r="BB166" s="454"/>
      <c r="BC166" s="454"/>
      <c r="BD166" s="454"/>
      <c r="BE166" s="454"/>
      <c r="BF166" s="454"/>
      <c r="BG166" s="454"/>
      <c r="BH166" s="454"/>
    </row>
    <row r="167" spans="3:60" x14ac:dyDescent="0.2">
      <c r="C167" s="506"/>
      <c r="D167" s="504"/>
      <c r="E167" s="504"/>
      <c r="F167" s="504"/>
      <c r="G167" s="504"/>
      <c r="H167" s="504"/>
      <c r="I167" s="504"/>
      <c r="J167" s="504"/>
      <c r="K167" s="504"/>
      <c r="L167" s="504"/>
      <c r="M167" s="504"/>
      <c r="N167" s="504"/>
      <c r="O167" s="504"/>
      <c r="P167" s="504"/>
      <c r="Q167" s="504"/>
      <c r="R167" s="504"/>
      <c r="S167" s="504"/>
      <c r="T167" s="504"/>
      <c r="U167" s="504"/>
      <c r="V167" s="454"/>
      <c r="W167" s="454"/>
      <c r="X167" s="454"/>
      <c r="Y167" s="454"/>
      <c r="Z167" s="454"/>
      <c r="AA167" s="454"/>
      <c r="AB167" s="454"/>
      <c r="AC167" s="454"/>
      <c r="AD167" s="454"/>
      <c r="AE167" s="454"/>
      <c r="AF167" s="454"/>
      <c r="AG167" s="454"/>
      <c r="AH167" s="454"/>
      <c r="AI167" s="454"/>
      <c r="AJ167" s="454"/>
      <c r="AK167" s="454"/>
      <c r="AL167" s="454"/>
      <c r="AM167" s="454"/>
      <c r="AN167" s="454"/>
      <c r="AO167" s="454"/>
      <c r="AP167" s="454"/>
      <c r="AQ167" s="454"/>
      <c r="AR167" s="454"/>
      <c r="AS167" s="454"/>
      <c r="AT167" s="454"/>
      <c r="AU167" s="454"/>
      <c r="AV167" s="454"/>
      <c r="AW167" s="454"/>
      <c r="AX167" s="454"/>
      <c r="AY167" s="454"/>
      <c r="AZ167" s="454"/>
      <c r="BA167" s="454"/>
      <c r="BB167" s="454"/>
      <c r="BC167" s="454"/>
      <c r="BD167" s="454"/>
      <c r="BE167" s="454"/>
      <c r="BF167" s="454"/>
      <c r="BG167" s="454"/>
      <c r="BH167" s="454"/>
    </row>
    <row r="168" spans="3:60" x14ac:dyDescent="0.2">
      <c r="C168" s="506"/>
      <c r="D168" s="504"/>
      <c r="E168" s="504"/>
      <c r="F168" s="504"/>
      <c r="G168" s="504"/>
      <c r="H168" s="504"/>
      <c r="I168" s="504"/>
      <c r="J168" s="504"/>
      <c r="K168" s="504"/>
      <c r="L168" s="504"/>
      <c r="M168" s="504"/>
      <c r="N168" s="504"/>
      <c r="O168" s="504"/>
      <c r="P168" s="504"/>
      <c r="Q168" s="504"/>
      <c r="R168" s="504"/>
      <c r="S168" s="504"/>
      <c r="T168" s="504"/>
      <c r="U168" s="504"/>
      <c r="V168" s="454"/>
      <c r="W168" s="454"/>
      <c r="X168" s="454"/>
      <c r="Y168" s="454"/>
      <c r="Z168" s="454"/>
      <c r="AA168" s="454"/>
      <c r="AB168" s="454"/>
      <c r="AC168" s="454"/>
      <c r="AD168" s="454"/>
      <c r="AE168" s="454"/>
      <c r="AF168" s="454"/>
      <c r="AG168" s="454"/>
      <c r="AH168" s="454"/>
      <c r="AI168" s="454"/>
      <c r="AJ168" s="454"/>
      <c r="AK168" s="454"/>
      <c r="AL168" s="454"/>
      <c r="AM168" s="454"/>
      <c r="AN168" s="454"/>
      <c r="AO168" s="454"/>
      <c r="AP168" s="454"/>
      <c r="AQ168" s="454"/>
      <c r="AR168" s="454"/>
      <c r="AS168" s="454"/>
      <c r="AT168" s="454"/>
      <c r="AU168" s="454"/>
      <c r="AV168" s="454"/>
      <c r="AW168" s="454"/>
      <c r="AX168" s="454"/>
      <c r="AY168" s="454"/>
      <c r="AZ168" s="454"/>
      <c r="BA168" s="454"/>
      <c r="BB168" s="454"/>
      <c r="BC168" s="454"/>
      <c r="BD168" s="454"/>
      <c r="BE168" s="454"/>
      <c r="BF168" s="454"/>
      <c r="BG168" s="454"/>
      <c r="BH168" s="454"/>
    </row>
    <row r="169" spans="3:60" x14ac:dyDescent="0.2">
      <c r="C169" s="506"/>
      <c r="D169" s="504"/>
      <c r="E169" s="504"/>
      <c r="F169" s="504"/>
      <c r="G169" s="504"/>
      <c r="H169" s="504"/>
      <c r="I169" s="504"/>
      <c r="J169" s="504"/>
      <c r="K169" s="504"/>
      <c r="L169" s="504"/>
      <c r="M169" s="504"/>
      <c r="N169" s="504"/>
      <c r="O169" s="504"/>
      <c r="P169" s="504"/>
      <c r="Q169" s="504"/>
      <c r="R169" s="504"/>
      <c r="S169" s="504"/>
      <c r="T169" s="504"/>
      <c r="U169" s="504"/>
      <c r="V169" s="454"/>
      <c r="W169" s="454"/>
      <c r="X169" s="454"/>
      <c r="Y169" s="454"/>
      <c r="Z169" s="454"/>
      <c r="AA169" s="454"/>
      <c r="AB169" s="454"/>
      <c r="AC169" s="454"/>
      <c r="AD169" s="454"/>
      <c r="AE169" s="454"/>
      <c r="AF169" s="454"/>
      <c r="AG169" s="454"/>
      <c r="AH169" s="454"/>
      <c r="AI169" s="454"/>
      <c r="AJ169" s="454"/>
      <c r="AK169" s="454"/>
      <c r="AL169" s="454"/>
      <c r="AM169" s="454"/>
      <c r="AN169" s="454"/>
      <c r="AO169" s="454"/>
      <c r="AP169" s="454"/>
      <c r="AQ169" s="454"/>
      <c r="AR169" s="454"/>
      <c r="AS169" s="454"/>
      <c r="AT169" s="454"/>
      <c r="AU169" s="454"/>
      <c r="AV169" s="454"/>
      <c r="AW169" s="454"/>
      <c r="AX169" s="454"/>
      <c r="AY169" s="454"/>
      <c r="AZ169" s="454"/>
      <c r="BA169" s="454"/>
      <c r="BB169" s="454"/>
      <c r="BC169" s="454"/>
      <c r="BD169" s="454"/>
      <c r="BE169" s="454"/>
      <c r="BF169" s="454"/>
      <c r="BG169" s="454"/>
      <c r="BH169" s="454"/>
    </row>
    <row r="170" spans="3:60" x14ac:dyDescent="0.2">
      <c r="C170" s="506"/>
      <c r="D170" s="504"/>
      <c r="E170" s="504"/>
      <c r="F170" s="504"/>
      <c r="G170" s="504"/>
      <c r="H170" s="504"/>
      <c r="I170" s="504"/>
      <c r="J170" s="504"/>
      <c r="K170" s="504"/>
      <c r="L170" s="504"/>
      <c r="M170" s="504"/>
      <c r="N170" s="504"/>
      <c r="O170" s="504"/>
      <c r="P170" s="504"/>
      <c r="Q170" s="504"/>
      <c r="R170" s="504"/>
      <c r="S170" s="504"/>
      <c r="T170" s="504"/>
      <c r="U170" s="504"/>
      <c r="V170" s="454"/>
      <c r="W170" s="454"/>
      <c r="X170" s="454"/>
      <c r="Y170" s="454"/>
      <c r="Z170" s="454"/>
      <c r="AA170" s="454"/>
      <c r="AB170" s="454"/>
      <c r="AC170" s="454"/>
      <c r="AD170" s="454"/>
      <c r="AE170" s="454"/>
      <c r="AF170" s="454"/>
      <c r="AG170" s="454"/>
      <c r="AH170" s="454"/>
      <c r="AI170" s="454"/>
      <c r="AJ170" s="454"/>
      <c r="AK170" s="454"/>
      <c r="AL170" s="454"/>
      <c r="AM170" s="454"/>
      <c r="AN170" s="454"/>
      <c r="AO170" s="454"/>
      <c r="AP170" s="454"/>
      <c r="AQ170" s="454"/>
      <c r="AR170" s="454"/>
      <c r="AS170" s="454"/>
      <c r="AT170" s="454"/>
      <c r="AU170" s="454"/>
      <c r="AV170" s="454"/>
      <c r="AW170" s="454"/>
      <c r="AX170" s="454"/>
      <c r="AY170" s="454"/>
      <c r="AZ170" s="454"/>
      <c r="BA170" s="454"/>
      <c r="BB170" s="454"/>
      <c r="BC170" s="454"/>
      <c r="BD170" s="454"/>
      <c r="BE170" s="454"/>
      <c r="BF170" s="454"/>
      <c r="BG170" s="454"/>
      <c r="BH170" s="454"/>
    </row>
    <row r="171" spans="3:60" x14ac:dyDescent="0.2">
      <c r="C171" s="506"/>
      <c r="D171" s="504"/>
      <c r="E171" s="504"/>
      <c r="F171" s="504"/>
      <c r="G171" s="504"/>
      <c r="H171" s="504"/>
      <c r="I171" s="504"/>
      <c r="J171" s="504"/>
      <c r="K171" s="504"/>
      <c r="L171" s="504"/>
      <c r="M171" s="504"/>
      <c r="N171" s="504"/>
      <c r="O171" s="504"/>
      <c r="P171" s="504"/>
      <c r="Q171" s="504"/>
      <c r="R171" s="504"/>
      <c r="S171" s="504"/>
      <c r="T171" s="504"/>
      <c r="U171" s="504"/>
      <c r="V171" s="454"/>
      <c r="W171" s="454"/>
      <c r="X171" s="454"/>
      <c r="Y171" s="454"/>
      <c r="Z171" s="454"/>
      <c r="AA171" s="454"/>
      <c r="AB171" s="454"/>
      <c r="AC171" s="454"/>
      <c r="AD171" s="454"/>
      <c r="AE171" s="454"/>
      <c r="AF171" s="454"/>
      <c r="AG171" s="454"/>
      <c r="AH171" s="454"/>
      <c r="AI171" s="454"/>
      <c r="AJ171" s="454"/>
      <c r="AK171" s="454"/>
      <c r="AL171" s="454"/>
      <c r="AM171" s="454"/>
      <c r="AN171" s="454"/>
      <c r="AO171" s="454"/>
      <c r="AP171" s="454"/>
      <c r="AQ171" s="454"/>
      <c r="AR171" s="454"/>
      <c r="AS171" s="454"/>
      <c r="AT171" s="454"/>
      <c r="AU171" s="454"/>
      <c r="AV171" s="454"/>
      <c r="AW171" s="454"/>
      <c r="AX171" s="454"/>
      <c r="AY171" s="454"/>
      <c r="AZ171" s="454"/>
      <c r="BA171" s="454"/>
      <c r="BB171" s="454"/>
      <c r="BC171" s="454"/>
      <c r="BD171" s="454"/>
      <c r="BE171" s="454"/>
      <c r="BF171" s="454"/>
      <c r="BG171" s="454"/>
      <c r="BH171" s="454"/>
    </row>
    <row r="172" spans="3:60" x14ac:dyDescent="0.2">
      <c r="C172" s="506"/>
      <c r="D172" s="504"/>
      <c r="E172" s="504"/>
      <c r="F172" s="504"/>
      <c r="G172" s="504"/>
      <c r="H172" s="504"/>
      <c r="I172" s="504"/>
      <c r="J172" s="504"/>
      <c r="K172" s="504"/>
      <c r="L172" s="504"/>
      <c r="M172" s="504"/>
      <c r="N172" s="504"/>
      <c r="O172" s="504"/>
      <c r="P172" s="504"/>
      <c r="Q172" s="504"/>
      <c r="R172" s="504"/>
      <c r="S172" s="504"/>
      <c r="T172" s="504"/>
      <c r="U172" s="504"/>
      <c r="V172" s="454"/>
      <c r="W172" s="454"/>
      <c r="X172" s="454"/>
      <c r="Y172" s="454"/>
      <c r="Z172" s="454"/>
      <c r="AA172" s="454"/>
      <c r="AB172" s="454"/>
      <c r="AC172" s="454"/>
      <c r="AD172" s="454"/>
      <c r="AE172" s="454"/>
      <c r="AF172" s="454"/>
      <c r="AG172" s="454"/>
      <c r="AH172" s="454"/>
      <c r="AI172" s="454"/>
      <c r="AJ172" s="454"/>
      <c r="AK172" s="454"/>
      <c r="AL172" s="454"/>
      <c r="AM172" s="454"/>
      <c r="AN172" s="454"/>
      <c r="AO172" s="454"/>
      <c r="AP172" s="454"/>
      <c r="AQ172" s="454"/>
      <c r="AR172" s="454"/>
      <c r="AS172" s="454"/>
      <c r="AT172" s="454"/>
      <c r="AU172" s="454"/>
      <c r="AV172" s="454"/>
      <c r="AW172" s="454"/>
      <c r="AX172" s="454"/>
      <c r="AY172" s="454"/>
      <c r="AZ172" s="454"/>
      <c r="BA172" s="454"/>
      <c r="BB172" s="454"/>
      <c r="BC172" s="454"/>
      <c r="BD172" s="454"/>
      <c r="BE172" s="454"/>
      <c r="BF172" s="454"/>
      <c r="BG172" s="454"/>
      <c r="BH172" s="454"/>
    </row>
    <row r="173" spans="3:60" x14ac:dyDescent="0.2">
      <c r="C173" s="506"/>
      <c r="D173" s="504"/>
      <c r="E173" s="504"/>
      <c r="F173" s="504"/>
      <c r="G173" s="504"/>
      <c r="H173" s="504"/>
      <c r="I173" s="504"/>
      <c r="J173" s="504"/>
      <c r="K173" s="504"/>
      <c r="L173" s="504"/>
      <c r="M173" s="504"/>
      <c r="N173" s="504"/>
      <c r="O173" s="504"/>
      <c r="P173" s="504"/>
      <c r="Q173" s="504"/>
      <c r="R173" s="504"/>
      <c r="S173" s="504"/>
      <c r="T173" s="504"/>
      <c r="U173" s="504"/>
      <c r="V173" s="454"/>
      <c r="W173" s="454"/>
      <c r="X173" s="454"/>
      <c r="Y173" s="454"/>
      <c r="Z173" s="454"/>
      <c r="AA173" s="454"/>
      <c r="AB173" s="454"/>
      <c r="AC173" s="454"/>
      <c r="AD173" s="454"/>
      <c r="AE173" s="454"/>
      <c r="AF173" s="454"/>
      <c r="AG173" s="454"/>
      <c r="AH173" s="454"/>
      <c r="AI173" s="454"/>
      <c r="AJ173" s="454"/>
      <c r="AK173" s="454"/>
      <c r="AL173" s="454"/>
      <c r="AM173" s="454"/>
      <c r="AN173" s="454"/>
      <c r="AO173" s="454"/>
      <c r="AP173" s="454"/>
      <c r="AQ173" s="454"/>
      <c r="AR173" s="454"/>
      <c r="AS173" s="454"/>
      <c r="AT173" s="454"/>
      <c r="AU173" s="454"/>
      <c r="AV173" s="454"/>
      <c r="AW173" s="454"/>
      <c r="AX173" s="454"/>
      <c r="AY173" s="454"/>
      <c r="AZ173" s="454"/>
      <c r="BA173" s="454"/>
      <c r="BB173" s="454"/>
      <c r="BC173" s="454"/>
      <c r="BD173" s="454"/>
      <c r="BE173" s="454"/>
      <c r="BF173" s="454"/>
      <c r="BG173" s="454"/>
      <c r="BH173" s="454"/>
    </row>
    <row r="174" spans="3:60" x14ac:dyDescent="0.2">
      <c r="C174" s="506"/>
      <c r="D174" s="504"/>
      <c r="E174" s="504"/>
      <c r="F174" s="504"/>
      <c r="G174" s="504"/>
      <c r="H174" s="504"/>
      <c r="I174" s="504"/>
      <c r="J174" s="504"/>
      <c r="K174" s="504"/>
      <c r="L174" s="504"/>
      <c r="M174" s="504"/>
      <c r="N174" s="504"/>
      <c r="O174" s="504"/>
      <c r="P174" s="504"/>
      <c r="Q174" s="504"/>
      <c r="R174" s="504"/>
      <c r="S174" s="504"/>
      <c r="T174" s="504"/>
      <c r="U174" s="504"/>
      <c r="V174" s="454"/>
      <c r="W174" s="454"/>
      <c r="X174" s="454"/>
      <c r="Y174" s="454"/>
      <c r="Z174" s="454"/>
      <c r="AA174" s="454"/>
      <c r="AB174" s="454"/>
      <c r="AC174" s="454"/>
      <c r="AD174" s="454"/>
      <c r="AE174" s="454"/>
      <c r="AF174" s="454"/>
      <c r="AG174" s="454"/>
      <c r="AH174" s="454"/>
      <c r="AI174" s="454"/>
      <c r="AJ174" s="454"/>
      <c r="AK174" s="454"/>
      <c r="AL174" s="454"/>
      <c r="AM174" s="454"/>
      <c r="AN174" s="454"/>
      <c r="AO174" s="454"/>
      <c r="AP174" s="454"/>
      <c r="AQ174" s="454"/>
      <c r="AR174" s="454"/>
      <c r="AS174" s="454"/>
      <c r="AT174" s="454"/>
      <c r="AU174" s="454"/>
      <c r="AV174" s="454"/>
      <c r="AW174" s="454"/>
      <c r="AX174" s="454"/>
      <c r="AY174" s="454"/>
      <c r="AZ174" s="454"/>
      <c r="BA174" s="454"/>
      <c r="BB174" s="454"/>
      <c r="BC174" s="454"/>
      <c r="BD174" s="454"/>
      <c r="BE174" s="454"/>
      <c r="BF174" s="454"/>
      <c r="BG174" s="454"/>
      <c r="BH174" s="454"/>
    </row>
    <row r="175" spans="3:60" x14ac:dyDescent="0.2">
      <c r="C175" s="506"/>
      <c r="D175" s="504"/>
      <c r="E175" s="504"/>
      <c r="F175" s="504"/>
      <c r="G175" s="504"/>
      <c r="H175" s="504"/>
      <c r="I175" s="504"/>
      <c r="J175" s="504"/>
      <c r="K175" s="504"/>
      <c r="L175" s="504"/>
      <c r="M175" s="504"/>
      <c r="N175" s="504"/>
      <c r="O175" s="504"/>
      <c r="P175" s="504"/>
      <c r="Q175" s="504"/>
      <c r="R175" s="504"/>
      <c r="S175" s="504"/>
      <c r="T175" s="504"/>
      <c r="U175" s="504"/>
      <c r="V175" s="454"/>
      <c r="W175" s="454"/>
      <c r="X175" s="454"/>
      <c r="Y175" s="454"/>
      <c r="Z175" s="454"/>
      <c r="AA175" s="454"/>
      <c r="AB175" s="454"/>
      <c r="AC175" s="454"/>
      <c r="AD175" s="454"/>
      <c r="AE175" s="454"/>
      <c r="AF175" s="454"/>
      <c r="AG175" s="454"/>
      <c r="AH175" s="454"/>
      <c r="AI175" s="454"/>
      <c r="AJ175" s="454"/>
      <c r="AK175" s="454"/>
      <c r="AL175" s="454"/>
      <c r="AM175" s="454"/>
      <c r="AN175" s="454"/>
      <c r="AO175" s="454"/>
      <c r="AP175" s="454"/>
      <c r="AQ175" s="454"/>
      <c r="AR175" s="454"/>
      <c r="AS175" s="454"/>
      <c r="AT175" s="454"/>
      <c r="AU175" s="454"/>
      <c r="AV175" s="454"/>
      <c r="AW175" s="454"/>
      <c r="AX175" s="454"/>
      <c r="AY175" s="454"/>
      <c r="AZ175" s="454"/>
      <c r="BA175" s="454"/>
      <c r="BB175" s="454"/>
      <c r="BC175" s="454"/>
      <c r="BD175" s="454"/>
      <c r="BE175" s="454"/>
      <c r="BF175" s="454"/>
      <c r="BG175" s="454"/>
      <c r="BH175" s="454"/>
    </row>
    <row r="176" spans="3:60" x14ac:dyDescent="0.2">
      <c r="C176" s="506"/>
      <c r="D176" s="504"/>
      <c r="E176" s="504"/>
      <c r="F176" s="504"/>
      <c r="G176" s="504"/>
      <c r="H176" s="504"/>
      <c r="I176" s="504"/>
      <c r="J176" s="504"/>
      <c r="K176" s="504"/>
      <c r="L176" s="504"/>
      <c r="M176" s="504"/>
      <c r="N176" s="504"/>
      <c r="O176" s="504"/>
      <c r="P176" s="504"/>
      <c r="Q176" s="504"/>
      <c r="R176" s="504"/>
      <c r="S176" s="504"/>
      <c r="T176" s="504"/>
      <c r="U176" s="504"/>
      <c r="V176" s="454"/>
      <c r="W176" s="454"/>
      <c r="X176" s="454"/>
      <c r="Y176" s="454"/>
      <c r="Z176" s="454"/>
      <c r="AA176" s="454"/>
      <c r="AB176" s="454"/>
      <c r="AC176" s="454"/>
      <c r="AD176" s="454"/>
      <c r="AE176" s="454"/>
      <c r="AF176" s="454"/>
      <c r="AG176" s="454"/>
      <c r="AH176" s="454"/>
      <c r="AI176" s="454"/>
      <c r="AJ176" s="454"/>
      <c r="AK176" s="454"/>
      <c r="AL176" s="454"/>
      <c r="AM176" s="454"/>
      <c r="AN176" s="454"/>
      <c r="AO176" s="454"/>
      <c r="AP176" s="454"/>
      <c r="AQ176" s="454"/>
      <c r="AR176" s="454"/>
      <c r="AS176" s="454"/>
      <c r="AT176" s="454"/>
      <c r="AU176" s="454"/>
      <c r="AV176" s="454"/>
      <c r="AW176" s="454"/>
      <c r="AX176" s="454"/>
      <c r="AY176" s="454"/>
      <c r="AZ176" s="454"/>
      <c r="BA176" s="454"/>
      <c r="BB176" s="454"/>
      <c r="BC176" s="454"/>
      <c r="BD176" s="454"/>
      <c r="BE176" s="454"/>
      <c r="BF176" s="454"/>
      <c r="BG176" s="454"/>
      <c r="BH176" s="454"/>
    </row>
    <row r="177" spans="3:60" x14ac:dyDescent="0.2">
      <c r="C177" s="506"/>
      <c r="D177" s="504"/>
      <c r="E177" s="504"/>
      <c r="F177" s="504"/>
      <c r="G177" s="504"/>
      <c r="H177" s="504"/>
      <c r="I177" s="504"/>
      <c r="J177" s="504"/>
      <c r="K177" s="504"/>
      <c r="L177" s="504"/>
      <c r="M177" s="504"/>
      <c r="N177" s="504"/>
      <c r="O177" s="504"/>
      <c r="P177" s="504"/>
      <c r="Q177" s="504"/>
      <c r="R177" s="504"/>
      <c r="S177" s="504"/>
      <c r="T177" s="504"/>
      <c r="U177" s="504"/>
      <c r="V177" s="454"/>
      <c r="W177" s="454"/>
      <c r="X177" s="454"/>
      <c r="Y177" s="454"/>
      <c r="Z177" s="454"/>
      <c r="AA177" s="454"/>
      <c r="AB177" s="454"/>
      <c r="AC177" s="454"/>
      <c r="AD177" s="454"/>
      <c r="AE177" s="454"/>
      <c r="AF177" s="454"/>
      <c r="AG177" s="454"/>
      <c r="AH177" s="454"/>
      <c r="AI177" s="454"/>
      <c r="AJ177" s="454"/>
      <c r="AK177" s="454"/>
      <c r="AL177" s="454"/>
      <c r="AM177" s="454"/>
      <c r="AN177" s="454"/>
      <c r="AO177" s="454"/>
      <c r="AP177" s="454"/>
      <c r="AQ177" s="454"/>
      <c r="AR177" s="454"/>
      <c r="AS177" s="454"/>
      <c r="AT177" s="454"/>
      <c r="AU177" s="454"/>
      <c r="AV177" s="454"/>
      <c r="AW177" s="454"/>
      <c r="AX177" s="454"/>
      <c r="AY177" s="454"/>
      <c r="AZ177" s="454"/>
      <c r="BA177" s="454"/>
      <c r="BB177" s="454"/>
      <c r="BC177" s="454"/>
      <c r="BD177" s="454"/>
      <c r="BE177" s="454"/>
      <c r="BF177" s="454"/>
      <c r="BG177" s="454"/>
      <c r="BH177" s="454"/>
    </row>
    <row r="178" spans="3:60" x14ac:dyDescent="0.2">
      <c r="C178" s="506"/>
      <c r="D178" s="504"/>
      <c r="E178" s="504"/>
      <c r="F178" s="504"/>
      <c r="G178" s="504"/>
      <c r="H178" s="504"/>
      <c r="I178" s="504"/>
      <c r="J178" s="504"/>
      <c r="K178" s="504"/>
      <c r="L178" s="504"/>
      <c r="M178" s="504"/>
      <c r="N178" s="504"/>
      <c r="O178" s="504"/>
      <c r="P178" s="504"/>
      <c r="Q178" s="504"/>
      <c r="R178" s="504"/>
      <c r="S178" s="504"/>
      <c r="T178" s="504"/>
      <c r="U178" s="504"/>
      <c r="V178" s="454"/>
      <c r="W178" s="454"/>
      <c r="X178" s="454"/>
      <c r="Y178" s="454"/>
      <c r="Z178" s="454"/>
      <c r="AA178" s="454"/>
      <c r="AB178" s="454"/>
      <c r="AC178" s="454"/>
      <c r="AD178" s="454"/>
      <c r="AE178" s="454"/>
      <c r="AF178" s="454"/>
      <c r="AG178" s="454"/>
      <c r="AH178" s="454"/>
      <c r="AI178" s="454"/>
      <c r="AJ178" s="454"/>
      <c r="AK178" s="454"/>
      <c r="AL178" s="454"/>
      <c r="AM178" s="454"/>
      <c r="AN178" s="454"/>
      <c r="AO178" s="454"/>
      <c r="AP178" s="454"/>
      <c r="AQ178" s="454"/>
      <c r="AR178" s="454"/>
      <c r="AS178" s="454"/>
      <c r="AT178" s="454"/>
      <c r="AU178" s="454"/>
      <c r="AV178" s="454"/>
      <c r="AW178" s="454"/>
      <c r="AX178" s="454"/>
      <c r="AY178" s="454"/>
      <c r="AZ178" s="454"/>
      <c r="BA178" s="454"/>
      <c r="BB178" s="454"/>
      <c r="BC178" s="454"/>
      <c r="BD178" s="454"/>
      <c r="BE178" s="454"/>
      <c r="BF178" s="454"/>
      <c r="BG178" s="454"/>
      <c r="BH178" s="454"/>
    </row>
    <row r="179" spans="3:60" x14ac:dyDescent="0.2">
      <c r="C179" s="506"/>
      <c r="D179" s="504"/>
      <c r="E179" s="504"/>
      <c r="F179" s="504"/>
      <c r="G179" s="504"/>
      <c r="H179" s="504"/>
      <c r="I179" s="504"/>
      <c r="J179" s="504"/>
      <c r="K179" s="504"/>
      <c r="L179" s="504"/>
      <c r="M179" s="504"/>
      <c r="N179" s="504"/>
      <c r="O179" s="504"/>
      <c r="P179" s="504"/>
      <c r="Q179" s="504"/>
      <c r="R179" s="504"/>
      <c r="S179" s="504"/>
      <c r="T179" s="504"/>
      <c r="U179" s="504"/>
      <c r="V179" s="454"/>
      <c r="W179" s="454"/>
      <c r="X179" s="454"/>
      <c r="Y179" s="454"/>
      <c r="Z179" s="454"/>
      <c r="AA179" s="454"/>
      <c r="AB179" s="454"/>
      <c r="AC179" s="454"/>
      <c r="AD179" s="454"/>
      <c r="AE179" s="454"/>
      <c r="AF179" s="454"/>
      <c r="AG179" s="454"/>
      <c r="AH179" s="454"/>
      <c r="AI179" s="454"/>
      <c r="AJ179" s="454"/>
      <c r="AK179" s="454"/>
      <c r="AL179" s="454"/>
      <c r="AM179" s="454"/>
      <c r="AN179" s="454"/>
      <c r="AO179" s="454"/>
      <c r="AP179" s="454"/>
      <c r="AQ179" s="454"/>
      <c r="AR179" s="454"/>
      <c r="AS179" s="454"/>
      <c r="AT179" s="454"/>
      <c r="AU179" s="454"/>
      <c r="AV179" s="454"/>
      <c r="AW179" s="454"/>
      <c r="AX179" s="454"/>
      <c r="AY179" s="454"/>
      <c r="AZ179" s="454"/>
      <c r="BA179" s="454"/>
      <c r="BB179" s="454"/>
      <c r="BC179" s="454"/>
      <c r="BD179" s="454"/>
      <c r="BE179" s="454"/>
      <c r="BF179" s="454"/>
      <c r="BG179" s="454"/>
      <c r="BH179" s="454"/>
    </row>
    <row r="180" spans="3:60" x14ac:dyDescent="0.2">
      <c r="C180" s="506"/>
      <c r="D180" s="504"/>
      <c r="E180" s="504"/>
      <c r="F180" s="504"/>
      <c r="G180" s="504"/>
      <c r="H180" s="504"/>
      <c r="I180" s="504"/>
      <c r="J180" s="504"/>
      <c r="K180" s="504"/>
      <c r="L180" s="504"/>
      <c r="M180" s="504"/>
      <c r="N180" s="504"/>
      <c r="O180" s="504"/>
      <c r="P180" s="504"/>
      <c r="Q180" s="504"/>
      <c r="R180" s="504"/>
      <c r="S180" s="504"/>
      <c r="T180" s="504"/>
      <c r="U180" s="504"/>
      <c r="V180" s="454"/>
      <c r="W180" s="454"/>
      <c r="X180" s="454"/>
      <c r="Y180" s="454"/>
      <c r="Z180" s="454"/>
      <c r="AA180" s="454"/>
      <c r="AB180" s="454"/>
      <c r="AC180" s="454"/>
      <c r="AD180" s="454"/>
      <c r="AE180" s="454"/>
      <c r="AF180" s="454"/>
      <c r="AG180" s="454"/>
      <c r="AH180" s="454"/>
      <c r="AI180" s="454"/>
      <c r="AJ180" s="454"/>
      <c r="AK180" s="454"/>
      <c r="AL180" s="454"/>
      <c r="AM180" s="454"/>
      <c r="AN180" s="454"/>
      <c r="AO180" s="454"/>
      <c r="AP180" s="454"/>
      <c r="AQ180" s="454"/>
      <c r="AR180" s="454"/>
      <c r="AS180" s="454"/>
      <c r="AT180" s="454"/>
      <c r="AU180" s="454"/>
      <c r="AV180" s="454"/>
      <c r="AW180" s="454"/>
      <c r="AX180" s="454"/>
      <c r="AY180" s="454"/>
      <c r="AZ180" s="454"/>
      <c r="BA180" s="454"/>
      <c r="BB180" s="454"/>
      <c r="BC180" s="454"/>
      <c r="BD180" s="454"/>
      <c r="BE180" s="454"/>
      <c r="BF180" s="454"/>
      <c r="BG180" s="454"/>
      <c r="BH180" s="454"/>
    </row>
    <row r="181" spans="3:60" x14ac:dyDescent="0.2">
      <c r="C181" s="506"/>
      <c r="D181" s="504"/>
      <c r="E181" s="504"/>
      <c r="F181" s="504"/>
      <c r="G181" s="504"/>
      <c r="H181" s="504"/>
      <c r="I181" s="504"/>
      <c r="J181" s="504"/>
      <c r="K181" s="504"/>
      <c r="L181" s="504"/>
      <c r="M181" s="504"/>
      <c r="N181" s="504"/>
      <c r="O181" s="504"/>
      <c r="P181" s="504"/>
      <c r="Q181" s="504"/>
      <c r="R181" s="504"/>
      <c r="S181" s="504"/>
      <c r="T181" s="504"/>
      <c r="U181" s="504"/>
      <c r="V181" s="454"/>
      <c r="W181" s="454"/>
      <c r="X181" s="454"/>
      <c r="Y181" s="454"/>
      <c r="Z181" s="454"/>
      <c r="AA181" s="454"/>
      <c r="AB181" s="454"/>
      <c r="AC181" s="454"/>
      <c r="AD181" s="454"/>
      <c r="AE181" s="454"/>
      <c r="AF181" s="454"/>
      <c r="AG181" s="454"/>
      <c r="AH181" s="454"/>
      <c r="AI181" s="454"/>
      <c r="AJ181" s="454"/>
      <c r="AK181" s="454"/>
      <c r="AL181" s="454"/>
      <c r="AM181" s="454"/>
      <c r="AN181" s="454"/>
      <c r="AO181" s="454"/>
      <c r="AP181" s="454"/>
      <c r="AQ181" s="454"/>
      <c r="AR181" s="454"/>
      <c r="AS181" s="454"/>
      <c r="AT181" s="454"/>
      <c r="AU181" s="454"/>
      <c r="AV181" s="454"/>
      <c r="AW181" s="454"/>
      <c r="AX181" s="454"/>
      <c r="AY181" s="454"/>
      <c r="AZ181" s="454"/>
      <c r="BA181" s="454"/>
      <c r="BB181" s="454"/>
      <c r="BC181" s="454"/>
      <c r="BD181" s="454"/>
      <c r="BE181" s="454"/>
      <c r="BF181" s="454"/>
      <c r="BG181" s="454"/>
      <c r="BH181" s="454"/>
    </row>
    <row r="182" spans="3:60" x14ac:dyDescent="0.2">
      <c r="C182" s="506"/>
      <c r="D182" s="504"/>
      <c r="E182" s="504"/>
      <c r="F182" s="504"/>
      <c r="G182" s="504"/>
      <c r="H182" s="504"/>
      <c r="I182" s="504"/>
      <c r="J182" s="504"/>
      <c r="K182" s="504"/>
      <c r="L182" s="504"/>
      <c r="M182" s="504"/>
      <c r="N182" s="504"/>
      <c r="O182" s="504"/>
      <c r="P182" s="504"/>
      <c r="Q182" s="504"/>
      <c r="R182" s="504"/>
      <c r="S182" s="504"/>
      <c r="T182" s="504"/>
      <c r="U182" s="504"/>
      <c r="V182" s="454"/>
      <c r="W182" s="454"/>
      <c r="X182" s="454"/>
      <c r="Y182" s="454"/>
      <c r="Z182" s="454"/>
      <c r="AA182" s="454"/>
      <c r="AB182" s="454"/>
      <c r="AC182" s="454"/>
      <c r="AD182" s="454"/>
      <c r="AE182" s="454"/>
      <c r="AF182" s="454"/>
      <c r="AG182" s="454"/>
      <c r="AH182" s="454"/>
      <c r="AI182" s="454"/>
      <c r="AJ182" s="454"/>
      <c r="AK182" s="454"/>
      <c r="AL182" s="454"/>
      <c r="AM182" s="454"/>
      <c r="AN182" s="454"/>
      <c r="AO182" s="454"/>
      <c r="AP182" s="454"/>
      <c r="AQ182" s="454"/>
      <c r="AR182" s="454"/>
      <c r="AS182" s="454"/>
      <c r="AT182" s="454"/>
      <c r="AU182" s="454"/>
      <c r="AV182" s="454"/>
      <c r="AW182" s="454"/>
      <c r="AX182" s="454"/>
      <c r="AY182" s="454"/>
      <c r="AZ182" s="454"/>
      <c r="BA182" s="454"/>
      <c r="BB182" s="454"/>
      <c r="BC182" s="454"/>
      <c r="BD182" s="454"/>
      <c r="BE182" s="454"/>
      <c r="BF182" s="454"/>
      <c r="BG182" s="454"/>
      <c r="BH182" s="454"/>
    </row>
    <row r="183" spans="3:60" x14ac:dyDescent="0.2">
      <c r="C183" s="506"/>
      <c r="D183" s="504"/>
      <c r="E183" s="504"/>
      <c r="F183" s="504"/>
      <c r="G183" s="504"/>
      <c r="H183" s="504"/>
      <c r="I183" s="504"/>
      <c r="J183" s="504"/>
      <c r="K183" s="504"/>
      <c r="L183" s="504"/>
      <c r="M183" s="504"/>
      <c r="N183" s="504"/>
      <c r="O183" s="504"/>
      <c r="P183" s="504"/>
      <c r="Q183" s="504"/>
      <c r="R183" s="504"/>
      <c r="S183" s="504"/>
      <c r="T183" s="504"/>
      <c r="U183" s="504"/>
      <c r="V183" s="454"/>
      <c r="W183" s="454"/>
      <c r="X183" s="454"/>
      <c r="Y183" s="454"/>
      <c r="Z183" s="454"/>
      <c r="AA183" s="454"/>
      <c r="AB183" s="454"/>
      <c r="AC183" s="454"/>
      <c r="AD183" s="454"/>
      <c r="AE183" s="454"/>
      <c r="AF183" s="454"/>
      <c r="AG183" s="454"/>
      <c r="AH183" s="454"/>
      <c r="AI183" s="454"/>
      <c r="AJ183" s="454"/>
      <c r="AK183" s="454"/>
      <c r="AL183" s="454"/>
      <c r="AM183" s="454"/>
      <c r="AN183" s="454"/>
      <c r="AO183" s="454"/>
      <c r="AP183" s="454"/>
      <c r="AQ183" s="454"/>
      <c r="AR183" s="454"/>
      <c r="AS183" s="454"/>
      <c r="AT183" s="454"/>
      <c r="AU183" s="454"/>
      <c r="AV183" s="454"/>
      <c r="AW183" s="454"/>
      <c r="AX183" s="454"/>
      <c r="AY183" s="454"/>
      <c r="AZ183" s="454"/>
      <c r="BA183" s="454"/>
      <c r="BB183" s="454"/>
      <c r="BC183" s="454"/>
      <c r="BD183" s="454"/>
      <c r="BE183" s="454"/>
      <c r="BF183" s="454"/>
      <c r="BG183" s="454"/>
      <c r="BH183" s="454"/>
    </row>
    <row r="184" spans="3:60" x14ac:dyDescent="0.2">
      <c r="C184" s="506"/>
      <c r="D184" s="504"/>
      <c r="E184" s="504"/>
      <c r="F184" s="504"/>
      <c r="G184" s="504"/>
      <c r="H184" s="504"/>
      <c r="I184" s="504"/>
      <c r="J184" s="504"/>
      <c r="K184" s="504"/>
      <c r="L184" s="504"/>
      <c r="M184" s="504"/>
      <c r="N184" s="504"/>
      <c r="O184" s="504"/>
      <c r="P184" s="504"/>
      <c r="Q184" s="504"/>
      <c r="R184" s="504"/>
      <c r="S184" s="504"/>
      <c r="T184" s="504"/>
      <c r="U184" s="504"/>
      <c r="V184" s="454"/>
      <c r="W184" s="454"/>
      <c r="X184" s="454"/>
      <c r="Y184" s="454"/>
      <c r="Z184" s="454"/>
      <c r="AA184" s="454"/>
      <c r="AB184" s="454"/>
      <c r="AC184" s="454"/>
      <c r="AD184" s="454"/>
      <c r="AE184" s="454"/>
      <c r="AF184" s="454"/>
      <c r="AG184" s="454"/>
      <c r="AH184" s="454"/>
      <c r="AI184" s="454"/>
      <c r="AJ184" s="454"/>
      <c r="AK184" s="454"/>
      <c r="AL184" s="454"/>
      <c r="AM184" s="454"/>
      <c r="AN184" s="454"/>
      <c r="AO184" s="454"/>
      <c r="AP184" s="454"/>
      <c r="AQ184" s="454"/>
      <c r="AR184" s="454"/>
      <c r="AS184" s="454"/>
      <c r="AT184" s="454"/>
      <c r="AU184" s="454"/>
      <c r="AV184" s="454"/>
      <c r="AW184" s="454"/>
      <c r="AX184" s="454"/>
      <c r="AY184" s="454"/>
      <c r="AZ184" s="454"/>
      <c r="BA184" s="454"/>
      <c r="BB184" s="454"/>
      <c r="BC184" s="454"/>
      <c r="BD184" s="454"/>
      <c r="BE184" s="454"/>
      <c r="BF184" s="454"/>
      <c r="BG184" s="454"/>
      <c r="BH184" s="454"/>
    </row>
    <row r="185" spans="3:60" x14ac:dyDescent="0.2">
      <c r="C185" s="506"/>
      <c r="D185" s="504"/>
      <c r="E185" s="504"/>
      <c r="F185" s="504"/>
      <c r="G185" s="504"/>
      <c r="H185" s="504"/>
      <c r="I185" s="504"/>
      <c r="J185" s="504"/>
      <c r="K185" s="504"/>
      <c r="L185" s="504"/>
      <c r="M185" s="504"/>
      <c r="N185" s="504"/>
      <c r="O185" s="504"/>
      <c r="P185" s="504"/>
      <c r="Q185" s="504"/>
      <c r="R185" s="504"/>
      <c r="S185" s="504"/>
      <c r="T185" s="504"/>
      <c r="U185" s="504"/>
      <c r="V185" s="454"/>
      <c r="W185" s="454"/>
      <c r="X185" s="454"/>
      <c r="Y185" s="454"/>
      <c r="Z185" s="454"/>
      <c r="AA185" s="454"/>
      <c r="AB185" s="454"/>
      <c r="AC185" s="454"/>
      <c r="AD185" s="454"/>
      <c r="AE185" s="454"/>
      <c r="AF185" s="454"/>
      <c r="AG185" s="454"/>
      <c r="AH185" s="454"/>
      <c r="AI185" s="454"/>
      <c r="AJ185" s="454"/>
      <c r="AK185" s="454"/>
      <c r="AL185" s="454"/>
      <c r="AM185" s="454"/>
      <c r="AN185" s="454"/>
      <c r="AO185" s="454"/>
      <c r="AP185" s="454"/>
      <c r="AQ185" s="454"/>
      <c r="AR185" s="454"/>
      <c r="AS185" s="454"/>
      <c r="AT185" s="454"/>
      <c r="AU185" s="454"/>
      <c r="AV185" s="454"/>
      <c r="AW185" s="454"/>
      <c r="AX185" s="454"/>
      <c r="AY185" s="454"/>
      <c r="AZ185" s="454"/>
      <c r="BA185" s="454"/>
      <c r="BB185" s="454"/>
      <c r="BC185" s="454"/>
      <c r="BD185" s="454"/>
      <c r="BE185" s="454"/>
      <c r="BF185" s="454"/>
      <c r="BG185" s="454"/>
      <c r="BH185" s="454"/>
    </row>
    <row r="186" spans="3:60" x14ac:dyDescent="0.2">
      <c r="C186" s="506"/>
      <c r="D186" s="504"/>
      <c r="E186" s="504"/>
      <c r="F186" s="504"/>
      <c r="G186" s="504"/>
      <c r="H186" s="504"/>
      <c r="I186" s="504"/>
      <c r="J186" s="504"/>
      <c r="K186" s="504"/>
      <c r="L186" s="504"/>
      <c r="M186" s="504"/>
      <c r="N186" s="504"/>
      <c r="O186" s="504"/>
      <c r="P186" s="504"/>
      <c r="Q186" s="504"/>
      <c r="R186" s="504"/>
      <c r="S186" s="504"/>
      <c r="T186" s="504"/>
      <c r="U186" s="504"/>
      <c r="V186" s="454"/>
      <c r="W186" s="454"/>
      <c r="X186" s="454"/>
      <c r="Y186" s="454"/>
      <c r="Z186" s="454"/>
      <c r="AA186" s="454"/>
      <c r="AB186" s="454"/>
      <c r="AC186" s="454"/>
      <c r="AD186" s="454"/>
      <c r="AE186" s="454"/>
      <c r="AF186" s="454"/>
      <c r="AG186" s="454"/>
      <c r="AH186" s="454"/>
      <c r="AI186" s="454"/>
      <c r="AJ186" s="454"/>
      <c r="AK186" s="454"/>
      <c r="AL186" s="454"/>
      <c r="AM186" s="454"/>
      <c r="AN186" s="454"/>
      <c r="AO186" s="454"/>
      <c r="AP186" s="454"/>
      <c r="AQ186" s="454"/>
      <c r="AR186" s="454"/>
      <c r="AS186" s="454"/>
      <c r="AT186" s="454"/>
      <c r="AU186" s="454"/>
      <c r="AV186" s="454"/>
      <c r="AW186" s="454"/>
      <c r="AX186" s="454"/>
      <c r="AY186" s="454"/>
      <c r="AZ186" s="454"/>
      <c r="BA186" s="454"/>
      <c r="BB186" s="454"/>
      <c r="BC186" s="454"/>
      <c r="BD186" s="454"/>
      <c r="BE186" s="454"/>
      <c r="BF186" s="454"/>
      <c r="BG186" s="454"/>
      <c r="BH186" s="454"/>
    </row>
    <row r="187" spans="3:60" x14ac:dyDescent="0.2">
      <c r="C187" s="506"/>
      <c r="D187" s="504"/>
      <c r="E187" s="504"/>
      <c r="F187" s="504"/>
      <c r="G187" s="504"/>
      <c r="H187" s="504"/>
      <c r="I187" s="504"/>
      <c r="J187" s="504"/>
      <c r="K187" s="504"/>
      <c r="L187" s="504"/>
      <c r="M187" s="504"/>
      <c r="N187" s="504"/>
      <c r="O187" s="504"/>
      <c r="P187" s="504"/>
      <c r="Q187" s="504"/>
      <c r="R187" s="504"/>
      <c r="S187" s="504"/>
      <c r="T187" s="504"/>
      <c r="U187" s="504"/>
      <c r="V187" s="454"/>
      <c r="W187" s="454"/>
      <c r="X187" s="454"/>
      <c r="Y187" s="454"/>
      <c r="Z187" s="454"/>
      <c r="AA187" s="454"/>
      <c r="AB187" s="454"/>
      <c r="AC187" s="454"/>
      <c r="AD187" s="454"/>
      <c r="AE187" s="454"/>
      <c r="AF187" s="454"/>
      <c r="AG187" s="454"/>
      <c r="AH187" s="454"/>
      <c r="AI187" s="454"/>
      <c r="AJ187" s="454"/>
      <c r="AK187" s="454"/>
      <c r="AL187" s="454"/>
      <c r="AM187" s="454"/>
      <c r="AN187" s="454"/>
      <c r="AO187" s="454"/>
      <c r="AP187" s="454"/>
      <c r="AQ187" s="454"/>
      <c r="AR187" s="454"/>
      <c r="AS187" s="454"/>
      <c r="AT187" s="454"/>
      <c r="AU187" s="454"/>
      <c r="AV187" s="454"/>
      <c r="AW187" s="454"/>
      <c r="AX187" s="454"/>
      <c r="AY187" s="454"/>
      <c r="AZ187" s="454"/>
      <c r="BA187" s="454"/>
      <c r="BB187" s="454"/>
      <c r="BC187" s="454"/>
      <c r="BD187" s="454"/>
      <c r="BE187" s="454"/>
      <c r="BF187" s="454"/>
      <c r="BG187" s="454"/>
      <c r="BH187" s="454"/>
    </row>
    <row r="188" spans="3:60" x14ac:dyDescent="0.2">
      <c r="C188" s="506"/>
      <c r="D188" s="504"/>
      <c r="E188" s="504"/>
      <c r="F188" s="504"/>
      <c r="G188" s="504"/>
      <c r="H188" s="504"/>
      <c r="I188" s="504"/>
      <c r="J188" s="504"/>
      <c r="K188" s="504"/>
      <c r="L188" s="504"/>
      <c r="M188" s="504"/>
      <c r="N188" s="504"/>
      <c r="O188" s="504"/>
      <c r="P188" s="504"/>
      <c r="Q188" s="504"/>
      <c r="R188" s="504"/>
      <c r="S188" s="504"/>
      <c r="T188" s="504"/>
      <c r="U188" s="504"/>
      <c r="V188" s="454"/>
      <c r="W188" s="454"/>
      <c r="X188" s="454"/>
      <c r="Y188" s="454"/>
      <c r="Z188" s="454"/>
      <c r="AA188" s="454"/>
      <c r="AB188" s="454"/>
      <c r="AC188" s="454"/>
      <c r="AD188" s="454"/>
      <c r="AE188" s="454"/>
      <c r="AF188" s="454"/>
      <c r="AG188" s="454"/>
      <c r="AH188" s="454"/>
      <c r="AI188" s="454"/>
      <c r="AJ188" s="454"/>
      <c r="AK188" s="454"/>
      <c r="AL188" s="454"/>
      <c r="AM188" s="454"/>
      <c r="AN188" s="454"/>
      <c r="AO188" s="454"/>
      <c r="AP188" s="454"/>
      <c r="AQ188" s="454"/>
      <c r="AR188" s="454"/>
      <c r="AS188" s="454"/>
      <c r="AT188" s="454"/>
      <c r="AU188" s="454"/>
      <c r="AV188" s="454"/>
      <c r="AW188" s="454"/>
      <c r="AX188" s="454"/>
      <c r="AY188" s="454"/>
      <c r="AZ188" s="454"/>
      <c r="BA188" s="454"/>
      <c r="BB188" s="454"/>
      <c r="BC188" s="454"/>
      <c r="BD188" s="454"/>
      <c r="BE188" s="454"/>
      <c r="BF188" s="454"/>
      <c r="BG188" s="454"/>
      <c r="BH188" s="454"/>
    </row>
    <row r="189" spans="3:60" x14ac:dyDescent="0.2">
      <c r="C189" s="506"/>
      <c r="D189" s="504"/>
      <c r="E189" s="504"/>
      <c r="F189" s="504"/>
      <c r="G189" s="504"/>
      <c r="H189" s="504"/>
      <c r="I189" s="504"/>
      <c r="J189" s="504"/>
      <c r="K189" s="504"/>
      <c r="L189" s="504"/>
      <c r="M189" s="504"/>
      <c r="N189" s="504"/>
      <c r="O189" s="504"/>
      <c r="P189" s="504"/>
      <c r="Q189" s="504"/>
      <c r="R189" s="504"/>
      <c r="S189" s="504"/>
      <c r="T189" s="504"/>
      <c r="U189" s="504"/>
      <c r="V189" s="454"/>
      <c r="W189" s="454"/>
      <c r="X189" s="454"/>
      <c r="Y189" s="454"/>
      <c r="Z189" s="454"/>
      <c r="AA189" s="454"/>
      <c r="AB189" s="454"/>
      <c r="AC189" s="454"/>
      <c r="AD189" s="454"/>
      <c r="AE189" s="454"/>
      <c r="AF189" s="454"/>
      <c r="AG189" s="454"/>
      <c r="AH189" s="454"/>
      <c r="AI189" s="454"/>
      <c r="AJ189" s="454"/>
      <c r="AK189" s="454"/>
      <c r="AL189" s="454"/>
      <c r="AM189" s="454"/>
      <c r="AN189" s="454"/>
      <c r="AO189" s="454"/>
      <c r="AP189" s="454"/>
      <c r="AQ189" s="454"/>
      <c r="AR189" s="454"/>
      <c r="AS189" s="454"/>
      <c r="AT189" s="454"/>
      <c r="AU189" s="454"/>
      <c r="AV189" s="454"/>
      <c r="AW189" s="454"/>
      <c r="AX189" s="454"/>
      <c r="AY189" s="454"/>
      <c r="AZ189" s="454"/>
      <c r="BA189" s="454"/>
      <c r="BB189" s="454"/>
      <c r="BC189" s="454"/>
      <c r="BD189" s="454"/>
      <c r="BE189" s="454"/>
      <c r="BF189" s="454"/>
      <c r="BG189" s="454"/>
      <c r="BH189" s="454"/>
    </row>
    <row r="190" spans="3:60" x14ac:dyDescent="0.2">
      <c r="C190" s="506"/>
      <c r="D190" s="504"/>
      <c r="E190" s="504"/>
      <c r="F190" s="504"/>
      <c r="G190" s="504"/>
      <c r="H190" s="504"/>
      <c r="I190" s="504"/>
      <c r="J190" s="504"/>
      <c r="K190" s="504"/>
      <c r="L190" s="504"/>
      <c r="M190" s="504"/>
      <c r="N190" s="504"/>
      <c r="O190" s="504"/>
      <c r="P190" s="504"/>
      <c r="Q190" s="504"/>
      <c r="R190" s="504"/>
      <c r="S190" s="504"/>
      <c r="T190" s="504"/>
      <c r="U190" s="504"/>
      <c r="V190" s="454"/>
      <c r="W190" s="454"/>
      <c r="X190" s="454"/>
      <c r="Y190" s="454"/>
      <c r="Z190" s="454"/>
      <c r="AA190" s="454"/>
      <c r="AB190" s="454"/>
      <c r="AC190" s="454"/>
      <c r="AD190" s="454"/>
      <c r="AE190" s="454"/>
      <c r="AF190" s="454"/>
      <c r="AG190" s="454"/>
      <c r="AH190" s="454"/>
      <c r="AI190" s="454"/>
      <c r="AJ190" s="454"/>
      <c r="AK190" s="454"/>
      <c r="AL190" s="454"/>
      <c r="AM190" s="454"/>
      <c r="AN190" s="454"/>
      <c r="AO190" s="454"/>
      <c r="AP190" s="454"/>
      <c r="AQ190" s="454"/>
      <c r="AR190" s="454"/>
      <c r="AS190" s="454"/>
      <c r="AT190" s="454"/>
      <c r="AU190" s="454"/>
      <c r="AV190" s="454"/>
      <c r="AW190" s="454"/>
      <c r="AX190" s="454"/>
      <c r="AY190" s="454"/>
      <c r="AZ190" s="454"/>
      <c r="BA190" s="454"/>
      <c r="BB190" s="454"/>
      <c r="BC190" s="454"/>
      <c r="BD190" s="454"/>
      <c r="BE190" s="454"/>
      <c r="BF190" s="454"/>
      <c r="BG190" s="454"/>
      <c r="BH190" s="454"/>
    </row>
    <row r="191" spans="3:60" x14ac:dyDescent="0.2">
      <c r="C191" s="506"/>
      <c r="D191" s="504"/>
      <c r="E191" s="504"/>
      <c r="F191" s="504"/>
      <c r="G191" s="504"/>
      <c r="H191" s="504"/>
      <c r="I191" s="504"/>
      <c r="J191" s="504"/>
      <c r="K191" s="504"/>
      <c r="L191" s="504"/>
      <c r="M191" s="504"/>
      <c r="N191" s="504"/>
      <c r="O191" s="504"/>
      <c r="P191" s="504"/>
      <c r="Q191" s="504"/>
      <c r="R191" s="504"/>
      <c r="S191" s="504"/>
      <c r="T191" s="504"/>
      <c r="U191" s="504"/>
      <c r="V191" s="454"/>
      <c r="W191" s="454"/>
      <c r="X191" s="454"/>
      <c r="Y191" s="454"/>
      <c r="Z191" s="454"/>
      <c r="AA191" s="454"/>
      <c r="AB191" s="454"/>
      <c r="AC191" s="454"/>
      <c r="AD191" s="454"/>
      <c r="AE191" s="454"/>
      <c r="AF191" s="454"/>
      <c r="AG191" s="454"/>
      <c r="AH191" s="454"/>
      <c r="AI191" s="454"/>
      <c r="AJ191" s="454"/>
      <c r="AK191" s="454"/>
      <c r="AL191" s="454"/>
      <c r="AM191" s="454"/>
      <c r="AN191" s="454"/>
      <c r="AO191" s="454"/>
      <c r="AP191" s="454"/>
      <c r="AQ191" s="454"/>
      <c r="AR191" s="454"/>
      <c r="AS191" s="454"/>
      <c r="AT191" s="454"/>
      <c r="AU191" s="454"/>
      <c r="AV191" s="454"/>
      <c r="AW191" s="454"/>
      <c r="AX191" s="454"/>
      <c r="AY191" s="454"/>
      <c r="AZ191" s="454"/>
      <c r="BA191" s="454"/>
      <c r="BB191" s="454"/>
      <c r="BC191" s="454"/>
      <c r="BD191" s="454"/>
      <c r="BE191" s="454"/>
      <c r="BF191" s="454"/>
      <c r="BG191" s="454"/>
      <c r="BH191" s="454"/>
    </row>
    <row r="192" spans="3:60" x14ac:dyDescent="0.2">
      <c r="C192" s="506"/>
      <c r="D192" s="504"/>
      <c r="E192" s="504"/>
      <c r="F192" s="504"/>
      <c r="G192" s="504"/>
      <c r="H192" s="504"/>
      <c r="I192" s="504"/>
      <c r="J192" s="504"/>
      <c r="K192" s="504"/>
      <c r="L192" s="504"/>
      <c r="M192" s="504"/>
      <c r="N192" s="504"/>
      <c r="O192" s="504"/>
      <c r="P192" s="504"/>
      <c r="Q192" s="504"/>
      <c r="R192" s="504"/>
      <c r="S192" s="504"/>
      <c r="T192" s="504"/>
      <c r="U192" s="504"/>
      <c r="V192" s="454"/>
      <c r="W192" s="454"/>
      <c r="X192" s="454"/>
      <c r="Y192" s="454"/>
      <c r="Z192" s="454"/>
      <c r="AA192" s="454"/>
      <c r="AB192" s="454"/>
      <c r="AC192" s="454"/>
      <c r="AD192" s="454"/>
      <c r="AE192" s="454"/>
      <c r="AF192" s="454"/>
      <c r="AG192" s="454"/>
      <c r="AH192" s="454"/>
      <c r="AI192" s="454"/>
      <c r="AJ192" s="454"/>
      <c r="AK192" s="454"/>
      <c r="AL192" s="454"/>
      <c r="AM192" s="454"/>
      <c r="AN192" s="454"/>
      <c r="AO192" s="454"/>
      <c r="AP192" s="454"/>
      <c r="AQ192" s="454"/>
      <c r="AR192" s="454"/>
      <c r="AS192" s="454"/>
      <c r="AT192" s="454"/>
      <c r="AU192" s="454"/>
      <c r="AV192" s="454"/>
      <c r="AW192" s="454"/>
      <c r="AX192" s="454"/>
      <c r="AY192" s="454"/>
      <c r="AZ192" s="454"/>
      <c r="BA192" s="454"/>
      <c r="BB192" s="454"/>
      <c r="BC192" s="454"/>
      <c r="BD192" s="454"/>
      <c r="BE192" s="454"/>
      <c r="BF192" s="454"/>
      <c r="BG192" s="454"/>
      <c r="BH192" s="454"/>
    </row>
    <row r="193" spans="3:60" x14ac:dyDescent="0.2">
      <c r="C193" s="506"/>
      <c r="D193" s="504"/>
      <c r="E193" s="504"/>
      <c r="F193" s="504"/>
      <c r="G193" s="504"/>
      <c r="H193" s="504"/>
      <c r="I193" s="504"/>
      <c r="J193" s="504"/>
      <c r="K193" s="504"/>
      <c r="L193" s="504"/>
      <c r="M193" s="504"/>
      <c r="N193" s="504"/>
      <c r="O193" s="504"/>
      <c r="P193" s="504"/>
      <c r="Q193" s="504"/>
      <c r="R193" s="504"/>
      <c r="S193" s="504"/>
      <c r="T193" s="504"/>
      <c r="U193" s="504"/>
      <c r="V193" s="454"/>
      <c r="W193" s="454"/>
      <c r="X193" s="454"/>
      <c r="Y193" s="454"/>
      <c r="Z193" s="454"/>
      <c r="AA193" s="454"/>
      <c r="AB193" s="454"/>
      <c r="AC193" s="454"/>
      <c r="AD193" s="454"/>
      <c r="AE193" s="454"/>
      <c r="AF193" s="454"/>
      <c r="AG193" s="454"/>
      <c r="AH193" s="454"/>
      <c r="AI193" s="454"/>
      <c r="AJ193" s="454"/>
      <c r="AK193" s="454"/>
      <c r="AL193" s="454"/>
      <c r="AM193" s="454"/>
      <c r="AN193" s="454"/>
      <c r="AO193" s="454"/>
      <c r="AP193" s="454"/>
      <c r="AQ193" s="454"/>
      <c r="AR193" s="454"/>
      <c r="AS193" s="454"/>
      <c r="AT193" s="454"/>
      <c r="AU193" s="454"/>
      <c r="AV193" s="454"/>
      <c r="AW193" s="454"/>
      <c r="AX193" s="454"/>
      <c r="AY193" s="454"/>
      <c r="AZ193" s="454"/>
      <c r="BA193" s="454"/>
      <c r="BB193" s="454"/>
      <c r="BC193" s="454"/>
      <c r="BD193" s="454"/>
      <c r="BE193" s="454"/>
      <c r="BF193" s="454"/>
      <c r="BG193" s="454"/>
      <c r="BH193" s="454"/>
    </row>
    <row r="194" spans="3:60" x14ac:dyDescent="0.2">
      <c r="C194" s="506"/>
      <c r="D194" s="504"/>
      <c r="E194" s="504"/>
      <c r="F194" s="504"/>
      <c r="G194" s="504"/>
      <c r="H194" s="504"/>
      <c r="I194" s="504"/>
      <c r="J194" s="504"/>
      <c r="K194" s="504"/>
      <c r="L194" s="504"/>
      <c r="M194" s="504"/>
      <c r="N194" s="504"/>
      <c r="O194" s="504"/>
      <c r="P194" s="504"/>
      <c r="Q194" s="504"/>
      <c r="R194" s="504"/>
      <c r="S194" s="504"/>
      <c r="T194" s="504"/>
      <c r="U194" s="504"/>
      <c r="V194" s="454"/>
      <c r="W194" s="454"/>
      <c r="X194" s="454"/>
      <c r="Y194" s="454"/>
      <c r="Z194" s="454"/>
      <c r="AA194" s="454"/>
      <c r="AB194" s="454"/>
      <c r="AC194" s="454"/>
      <c r="AD194" s="454"/>
      <c r="AE194" s="454"/>
      <c r="AF194" s="454"/>
      <c r="AG194" s="454"/>
      <c r="AH194" s="454"/>
      <c r="AI194" s="454"/>
      <c r="AJ194" s="454"/>
      <c r="AK194" s="454"/>
      <c r="AL194" s="454"/>
      <c r="AM194" s="454"/>
      <c r="AN194" s="454"/>
      <c r="AO194" s="454"/>
      <c r="AP194" s="454"/>
      <c r="AQ194" s="454"/>
      <c r="AR194" s="454"/>
      <c r="AS194" s="454"/>
      <c r="AT194" s="454"/>
      <c r="AU194" s="454"/>
      <c r="AV194" s="454"/>
      <c r="AW194" s="454"/>
      <c r="AX194" s="454"/>
      <c r="AY194" s="454"/>
      <c r="AZ194" s="454"/>
      <c r="BA194" s="454"/>
      <c r="BB194" s="454"/>
      <c r="BC194" s="454"/>
      <c r="BD194" s="454"/>
      <c r="BE194" s="454"/>
      <c r="BF194" s="454"/>
      <c r="BG194" s="454"/>
      <c r="BH194" s="454"/>
    </row>
    <row r="195" spans="3:60" x14ac:dyDescent="0.2">
      <c r="C195" s="506"/>
      <c r="D195" s="504"/>
      <c r="E195" s="504"/>
      <c r="F195" s="504"/>
      <c r="G195" s="504"/>
      <c r="H195" s="504"/>
      <c r="I195" s="504"/>
      <c r="J195" s="504"/>
      <c r="K195" s="504"/>
      <c r="L195" s="504"/>
      <c r="M195" s="504"/>
      <c r="N195" s="504"/>
      <c r="O195" s="504"/>
      <c r="P195" s="504"/>
      <c r="Q195" s="504"/>
      <c r="R195" s="504"/>
      <c r="S195" s="504"/>
      <c r="T195" s="504"/>
      <c r="U195" s="504"/>
      <c r="V195" s="454"/>
      <c r="W195" s="454"/>
      <c r="X195" s="454"/>
      <c r="Y195" s="454"/>
      <c r="Z195" s="454"/>
      <c r="AA195" s="454"/>
      <c r="AB195" s="454"/>
      <c r="AC195" s="454"/>
      <c r="AD195" s="454"/>
      <c r="AE195" s="454"/>
      <c r="AF195" s="454"/>
      <c r="AG195" s="454"/>
      <c r="AH195" s="454"/>
      <c r="AI195" s="454"/>
      <c r="AJ195" s="454"/>
      <c r="AK195" s="454"/>
      <c r="AL195" s="454"/>
      <c r="AM195" s="454"/>
      <c r="AN195" s="454"/>
      <c r="AO195" s="454"/>
      <c r="AP195" s="454"/>
      <c r="AQ195" s="454"/>
      <c r="AR195" s="454"/>
      <c r="AS195" s="454"/>
      <c r="AT195" s="454"/>
      <c r="AU195" s="454"/>
      <c r="AV195" s="454"/>
      <c r="AW195" s="454"/>
      <c r="AX195" s="454"/>
      <c r="AY195" s="454"/>
      <c r="AZ195" s="454"/>
      <c r="BA195" s="454"/>
      <c r="BB195" s="454"/>
      <c r="BC195" s="454"/>
      <c r="BD195" s="454"/>
      <c r="BE195" s="454"/>
      <c r="BF195" s="454"/>
      <c r="BG195" s="454"/>
      <c r="BH195" s="454"/>
    </row>
    <row r="196" spans="3:60" x14ac:dyDescent="0.2">
      <c r="C196" s="506"/>
      <c r="D196" s="504"/>
      <c r="E196" s="504"/>
      <c r="F196" s="504"/>
      <c r="G196" s="504"/>
      <c r="H196" s="504"/>
      <c r="I196" s="504"/>
      <c r="J196" s="504"/>
      <c r="K196" s="504"/>
      <c r="L196" s="504"/>
      <c r="M196" s="504"/>
      <c r="N196" s="504"/>
      <c r="O196" s="504"/>
      <c r="P196" s="504"/>
      <c r="Q196" s="504"/>
      <c r="R196" s="504"/>
      <c r="S196" s="504"/>
      <c r="T196" s="504"/>
      <c r="U196" s="504"/>
      <c r="V196" s="454"/>
      <c r="W196" s="454"/>
      <c r="X196" s="454"/>
      <c r="Y196" s="454"/>
      <c r="Z196" s="454"/>
      <c r="AA196" s="454"/>
      <c r="AB196" s="454"/>
      <c r="AC196" s="454"/>
      <c r="AD196" s="454"/>
      <c r="AE196" s="454"/>
      <c r="AF196" s="454"/>
      <c r="AG196" s="454"/>
      <c r="AH196" s="454"/>
      <c r="AI196" s="454"/>
      <c r="AJ196" s="454"/>
      <c r="AK196" s="454"/>
      <c r="AL196" s="454"/>
      <c r="AM196" s="454"/>
      <c r="AN196" s="454"/>
      <c r="AO196" s="454"/>
      <c r="AP196" s="454"/>
      <c r="AQ196" s="454"/>
      <c r="AR196" s="454"/>
      <c r="AS196" s="454"/>
      <c r="AT196" s="454"/>
      <c r="AU196" s="454"/>
      <c r="AV196" s="454"/>
      <c r="AW196" s="454"/>
      <c r="AX196" s="454"/>
      <c r="AY196" s="454"/>
      <c r="AZ196" s="454"/>
      <c r="BA196" s="454"/>
      <c r="BB196" s="454"/>
      <c r="BC196" s="454"/>
      <c r="BD196" s="454"/>
      <c r="BE196" s="454"/>
      <c r="BF196" s="454"/>
      <c r="BG196" s="454"/>
      <c r="BH196" s="454"/>
    </row>
    <row r="197" spans="3:60" x14ac:dyDescent="0.2">
      <c r="C197" s="506"/>
      <c r="D197" s="504"/>
      <c r="E197" s="504"/>
      <c r="F197" s="504"/>
      <c r="G197" s="504"/>
      <c r="H197" s="504"/>
      <c r="I197" s="504"/>
      <c r="J197" s="504"/>
      <c r="K197" s="504"/>
      <c r="L197" s="504"/>
      <c r="M197" s="504"/>
      <c r="N197" s="504"/>
      <c r="O197" s="504"/>
      <c r="P197" s="504"/>
      <c r="Q197" s="504"/>
      <c r="R197" s="504"/>
      <c r="S197" s="504"/>
      <c r="T197" s="504"/>
      <c r="U197" s="504"/>
      <c r="V197" s="454"/>
      <c r="W197" s="454"/>
      <c r="X197" s="454"/>
      <c r="Y197" s="454"/>
      <c r="Z197" s="454"/>
      <c r="AA197" s="454"/>
      <c r="AB197" s="454"/>
      <c r="AC197" s="454"/>
      <c r="AD197" s="454"/>
      <c r="AE197" s="454"/>
      <c r="AF197" s="454"/>
      <c r="AG197" s="454"/>
      <c r="AH197" s="454"/>
      <c r="AI197" s="454"/>
      <c r="AJ197" s="454"/>
      <c r="AK197" s="454"/>
      <c r="AL197" s="454"/>
      <c r="AM197" s="454"/>
      <c r="AN197" s="454"/>
      <c r="AO197" s="454"/>
      <c r="AP197" s="454"/>
      <c r="AQ197" s="454"/>
      <c r="AR197" s="454"/>
      <c r="AS197" s="454"/>
      <c r="AT197" s="454"/>
      <c r="AU197" s="454"/>
      <c r="AV197" s="454"/>
      <c r="AW197" s="454"/>
      <c r="AX197" s="454"/>
      <c r="AY197" s="454"/>
      <c r="AZ197" s="454"/>
      <c r="BA197" s="454"/>
      <c r="BB197" s="454"/>
      <c r="BC197" s="454"/>
      <c r="BD197" s="454"/>
      <c r="BE197" s="454"/>
      <c r="BF197" s="454"/>
      <c r="BG197" s="454"/>
      <c r="BH197" s="454"/>
    </row>
    <row r="198" spans="3:60" x14ac:dyDescent="0.2">
      <c r="C198" s="506"/>
      <c r="D198" s="504"/>
      <c r="E198" s="504"/>
      <c r="F198" s="504"/>
      <c r="G198" s="504"/>
      <c r="H198" s="504"/>
      <c r="I198" s="504"/>
      <c r="J198" s="504"/>
      <c r="K198" s="504"/>
      <c r="L198" s="504"/>
      <c r="M198" s="504"/>
      <c r="N198" s="504"/>
      <c r="O198" s="504"/>
      <c r="P198" s="504"/>
      <c r="Q198" s="504"/>
      <c r="R198" s="504"/>
      <c r="S198" s="504"/>
      <c r="T198" s="504"/>
      <c r="U198" s="504"/>
      <c r="V198" s="454"/>
      <c r="W198" s="454"/>
      <c r="X198" s="454"/>
      <c r="Y198" s="454"/>
      <c r="Z198" s="454"/>
      <c r="AA198" s="454"/>
      <c r="AB198" s="454"/>
      <c r="AC198" s="454"/>
      <c r="AD198" s="454"/>
      <c r="AE198" s="454"/>
      <c r="AF198" s="454"/>
      <c r="AG198" s="454"/>
      <c r="AH198" s="454"/>
      <c r="AI198" s="454"/>
      <c r="AJ198" s="454"/>
      <c r="AK198" s="454"/>
      <c r="AL198" s="454"/>
      <c r="AM198" s="454"/>
      <c r="AN198" s="454"/>
      <c r="AO198" s="454"/>
      <c r="AP198" s="454"/>
      <c r="AQ198" s="454"/>
      <c r="AR198" s="454"/>
      <c r="AS198" s="454"/>
      <c r="AT198" s="454"/>
      <c r="AU198" s="454"/>
      <c r="AV198" s="454"/>
      <c r="AW198" s="454"/>
      <c r="AX198" s="454"/>
      <c r="AY198" s="454"/>
      <c r="AZ198" s="454"/>
      <c r="BA198" s="454"/>
      <c r="BB198" s="454"/>
      <c r="BC198" s="454"/>
      <c r="BD198" s="454"/>
      <c r="BE198" s="454"/>
      <c r="BF198" s="454"/>
      <c r="BG198" s="454"/>
      <c r="BH198" s="454"/>
    </row>
    <row r="199" spans="3:60" x14ac:dyDescent="0.2">
      <c r="C199" s="506"/>
      <c r="D199" s="504"/>
      <c r="E199" s="504"/>
      <c r="F199" s="504"/>
      <c r="G199" s="504"/>
      <c r="H199" s="504"/>
      <c r="I199" s="504"/>
      <c r="J199" s="504"/>
      <c r="K199" s="504"/>
      <c r="L199" s="504"/>
      <c r="M199" s="504"/>
      <c r="N199" s="504"/>
      <c r="O199" s="504"/>
      <c r="P199" s="504"/>
      <c r="Q199" s="504"/>
      <c r="R199" s="504"/>
      <c r="S199" s="504"/>
      <c r="T199" s="504"/>
      <c r="U199" s="504"/>
      <c r="V199" s="454"/>
      <c r="W199" s="454"/>
      <c r="X199" s="454"/>
      <c r="Y199" s="454"/>
      <c r="Z199" s="454"/>
      <c r="AA199" s="454"/>
      <c r="AB199" s="454"/>
      <c r="AC199" s="454"/>
      <c r="AD199" s="454"/>
      <c r="AE199" s="454"/>
      <c r="AF199" s="454"/>
      <c r="AG199" s="454"/>
      <c r="AH199" s="454"/>
      <c r="AI199" s="454"/>
      <c r="AJ199" s="454"/>
      <c r="AK199" s="454"/>
      <c r="AL199" s="454"/>
      <c r="AM199" s="454"/>
      <c r="AN199" s="454"/>
      <c r="AO199" s="454"/>
      <c r="AP199" s="454"/>
      <c r="AQ199" s="454"/>
      <c r="AR199" s="454"/>
      <c r="AS199" s="454"/>
      <c r="AT199" s="454"/>
      <c r="AU199" s="454"/>
      <c r="AV199" s="454"/>
      <c r="AW199" s="454"/>
      <c r="AX199" s="454"/>
      <c r="AY199" s="454"/>
      <c r="AZ199" s="454"/>
      <c r="BA199" s="454"/>
      <c r="BB199" s="454"/>
      <c r="BC199" s="454"/>
      <c r="BD199" s="454"/>
      <c r="BE199" s="454"/>
      <c r="BF199" s="454"/>
      <c r="BG199" s="454"/>
      <c r="BH199" s="454"/>
    </row>
    <row r="200" spans="3:60" x14ac:dyDescent="0.2">
      <c r="C200" s="506"/>
      <c r="D200" s="504"/>
      <c r="E200" s="504"/>
      <c r="F200" s="504"/>
      <c r="G200" s="504"/>
      <c r="H200" s="504"/>
      <c r="I200" s="504"/>
      <c r="J200" s="504"/>
      <c r="K200" s="504"/>
      <c r="L200" s="504"/>
      <c r="M200" s="504"/>
      <c r="N200" s="504"/>
      <c r="O200" s="504"/>
      <c r="P200" s="504"/>
      <c r="Q200" s="504"/>
      <c r="R200" s="504"/>
      <c r="S200" s="504"/>
      <c r="T200" s="504"/>
      <c r="U200" s="504"/>
      <c r="V200" s="454"/>
      <c r="W200" s="454"/>
      <c r="X200" s="454"/>
      <c r="Y200" s="454"/>
      <c r="Z200" s="454"/>
      <c r="AA200" s="454"/>
      <c r="AB200" s="454"/>
      <c r="AC200" s="454"/>
      <c r="AD200" s="454"/>
      <c r="AE200" s="454"/>
      <c r="AF200" s="454"/>
      <c r="AG200" s="454"/>
      <c r="AH200" s="454"/>
      <c r="AI200" s="454"/>
      <c r="AJ200" s="454"/>
      <c r="AK200" s="454"/>
      <c r="AL200" s="454"/>
      <c r="AM200" s="454"/>
      <c r="AN200" s="454"/>
      <c r="AO200" s="454"/>
      <c r="AP200" s="454"/>
      <c r="AQ200" s="454"/>
      <c r="AR200" s="454"/>
      <c r="AS200" s="454"/>
      <c r="AT200" s="454"/>
      <c r="AU200" s="454"/>
      <c r="AV200" s="454"/>
      <c r="AW200" s="454"/>
      <c r="AX200" s="454"/>
      <c r="AY200" s="454"/>
      <c r="AZ200" s="454"/>
      <c r="BA200" s="454"/>
      <c r="BB200" s="454"/>
      <c r="BC200" s="454"/>
      <c r="BD200" s="454"/>
      <c r="BE200" s="454"/>
      <c r="BF200" s="454"/>
      <c r="BG200" s="454"/>
      <c r="BH200" s="454"/>
    </row>
    <row r="201" spans="3:60" x14ac:dyDescent="0.2">
      <c r="C201" s="506"/>
      <c r="D201" s="504"/>
      <c r="E201" s="504"/>
      <c r="F201" s="504"/>
      <c r="G201" s="504"/>
      <c r="H201" s="504"/>
      <c r="I201" s="504"/>
      <c r="J201" s="504"/>
      <c r="K201" s="504"/>
      <c r="L201" s="504"/>
      <c r="M201" s="504"/>
      <c r="N201" s="504"/>
      <c r="O201" s="504"/>
      <c r="P201" s="504"/>
      <c r="Q201" s="504"/>
      <c r="R201" s="504"/>
      <c r="S201" s="504"/>
      <c r="T201" s="504"/>
      <c r="U201" s="504"/>
      <c r="V201" s="454"/>
      <c r="W201" s="454"/>
      <c r="X201" s="454"/>
      <c r="Y201" s="454"/>
      <c r="Z201" s="454"/>
      <c r="AA201" s="454"/>
      <c r="AB201" s="454"/>
      <c r="AC201" s="454"/>
      <c r="AD201" s="454"/>
      <c r="AE201" s="454"/>
      <c r="AF201" s="454"/>
      <c r="AG201" s="454"/>
      <c r="AH201" s="454"/>
      <c r="AI201" s="454"/>
      <c r="AJ201" s="454"/>
      <c r="AK201" s="454"/>
      <c r="AL201" s="454"/>
      <c r="AM201" s="454"/>
      <c r="AN201" s="454"/>
      <c r="AO201" s="454"/>
      <c r="AP201" s="454"/>
      <c r="AQ201" s="454"/>
      <c r="AR201" s="454"/>
      <c r="AS201" s="454"/>
      <c r="AT201" s="454"/>
      <c r="AU201" s="454"/>
      <c r="AV201" s="454"/>
      <c r="AW201" s="454"/>
      <c r="AX201" s="454"/>
      <c r="AY201" s="454"/>
      <c r="AZ201" s="454"/>
      <c r="BA201" s="454"/>
      <c r="BB201" s="454"/>
      <c r="BC201" s="454"/>
      <c r="BD201" s="454"/>
      <c r="BE201" s="454"/>
      <c r="BF201" s="454"/>
      <c r="BG201" s="454"/>
      <c r="BH201" s="454"/>
    </row>
    <row r="202" spans="3:60" x14ac:dyDescent="0.2">
      <c r="C202" s="506"/>
      <c r="D202" s="504"/>
      <c r="E202" s="504"/>
      <c r="F202" s="504"/>
      <c r="G202" s="504"/>
      <c r="H202" s="504"/>
      <c r="I202" s="504"/>
      <c r="J202" s="504"/>
      <c r="K202" s="504"/>
      <c r="L202" s="504"/>
      <c r="M202" s="504"/>
      <c r="N202" s="504"/>
      <c r="O202" s="504"/>
      <c r="P202" s="504"/>
      <c r="Q202" s="504"/>
      <c r="R202" s="504"/>
      <c r="S202" s="504"/>
      <c r="T202" s="504"/>
      <c r="U202" s="504"/>
      <c r="V202" s="454"/>
      <c r="W202" s="454"/>
      <c r="X202" s="454"/>
      <c r="Y202" s="454"/>
      <c r="Z202" s="454"/>
      <c r="AA202" s="454"/>
      <c r="AB202" s="454"/>
      <c r="AC202" s="454"/>
      <c r="AD202" s="454"/>
      <c r="AE202" s="454"/>
      <c r="AF202" s="454"/>
      <c r="AG202" s="454"/>
      <c r="AH202" s="454"/>
      <c r="AI202" s="454"/>
      <c r="AJ202" s="454"/>
      <c r="AK202" s="454"/>
      <c r="AL202" s="454"/>
      <c r="AM202" s="454"/>
      <c r="AN202" s="454"/>
      <c r="AO202" s="454"/>
      <c r="AP202" s="454"/>
      <c r="AQ202" s="454"/>
      <c r="AR202" s="454"/>
      <c r="AS202" s="454"/>
      <c r="AT202" s="454"/>
      <c r="AU202" s="454"/>
      <c r="AV202" s="454"/>
      <c r="AW202" s="454"/>
      <c r="AX202" s="454"/>
      <c r="AY202" s="454"/>
      <c r="AZ202" s="454"/>
      <c r="BA202" s="454"/>
      <c r="BB202" s="454"/>
      <c r="BC202" s="454"/>
      <c r="BD202" s="454"/>
      <c r="BE202" s="454"/>
      <c r="BF202" s="454"/>
      <c r="BG202" s="454"/>
      <c r="BH202" s="454"/>
    </row>
    <row r="203" spans="3:60" x14ac:dyDescent="0.2">
      <c r="C203" s="506"/>
      <c r="D203" s="504"/>
      <c r="E203" s="504"/>
      <c r="F203" s="504"/>
      <c r="G203" s="504"/>
      <c r="H203" s="504"/>
      <c r="I203" s="504"/>
      <c r="J203" s="504"/>
      <c r="K203" s="504"/>
      <c r="L203" s="504"/>
      <c r="M203" s="504"/>
      <c r="N203" s="504"/>
      <c r="O203" s="504"/>
      <c r="P203" s="504"/>
      <c r="Q203" s="504"/>
      <c r="R203" s="504"/>
      <c r="S203" s="504"/>
      <c r="T203" s="504"/>
      <c r="U203" s="504"/>
      <c r="V203" s="454"/>
      <c r="W203" s="454"/>
      <c r="X203" s="454"/>
      <c r="Y203" s="454"/>
      <c r="Z203" s="454"/>
      <c r="AA203" s="454"/>
      <c r="AB203" s="454"/>
      <c r="AC203" s="454"/>
      <c r="AD203" s="454"/>
      <c r="AE203" s="454"/>
      <c r="AF203" s="454"/>
      <c r="AG203" s="454"/>
      <c r="AH203" s="454"/>
      <c r="AI203" s="454"/>
      <c r="AJ203" s="454"/>
      <c r="AK203" s="454"/>
      <c r="AL203" s="454"/>
      <c r="AM203" s="454"/>
      <c r="AN203" s="454"/>
      <c r="AO203" s="454"/>
      <c r="AP203" s="454"/>
      <c r="AQ203" s="454"/>
      <c r="AR203" s="454"/>
      <c r="AS203" s="454"/>
      <c r="AT203" s="454"/>
      <c r="AU203" s="454"/>
      <c r="AV203" s="454"/>
      <c r="AW203" s="454"/>
      <c r="AX203" s="454"/>
      <c r="AY203" s="454"/>
      <c r="AZ203" s="454"/>
      <c r="BA203" s="454"/>
      <c r="BB203" s="454"/>
      <c r="BC203" s="454"/>
      <c r="BD203" s="454"/>
      <c r="BE203" s="454"/>
      <c r="BF203" s="454"/>
      <c r="BG203" s="454"/>
      <c r="BH203" s="454"/>
    </row>
    <row r="204" spans="3:60" x14ac:dyDescent="0.2">
      <c r="C204" s="506"/>
      <c r="D204" s="504"/>
      <c r="E204" s="504"/>
      <c r="F204" s="504"/>
      <c r="G204" s="504"/>
      <c r="H204" s="504"/>
      <c r="I204" s="504"/>
      <c r="J204" s="504"/>
      <c r="K204" s="504"/>
      <c r="L204" s="504"/>
      <c r="M204" s="504"/>
      <c r="N204" s="504"/>
      <c r="O204" s="504"/>
      <c r="P204" s="504"/>
      <c r="Q204" s="504"/>
      <c r="R204" s="504"/>
      <c r="S204" s="504"/>
      <c r="T204" s="504"/>
      <c r="U204" s="504"/>
      <c r="V204" s="454"/>
      <c r="W204" s="454"/>
      <c r="X204" s="454"/>
      <c r="Y204" s="454"/>
      <c r="Z204" s="454"/>
      <c r="AA204" s="454"/>
      <c r="AB204" s="454"/>
      <c r="AC204" s="454"/>
      <c r="AD204" s="454"/>
      <c r="AE204" s="454"/>
      <c r="AF204" s="454"/>
      <c r="AG204" s="454"/>
      <c r="AH204" s="454"/>
      <c r="AI204" s="454"/>
      <c r="AJ204" s="454"/>
      <c r="AK204" s="454"/>
      <c r="AL204" s="454"/>
      <c r="AM204" s="454"/>
      <c r="AN204" s="454"/>
      <c r="AO204" s="454"/>
      <c r="AP204" s="454"/>
      <c r="AQ204" s="454"/>
      <c r="AR204" s="454"/>
      <c r="AS204" s="454"/>
      <c r="AT204" s="454"/>
      <c r="AU204" s="454"/>
      <c r="AV204" s="454"/>
      <c r="AW204" s="454"/>
      <c r="AX204" s="454"/>
      <c r="AY204" s="454"/>
      <c r="AZ204" s="454"/>
      <c r="BA204" s="454"/>
      <c r="BB204" s="454"/>
      <c r="BC204" s="454"/>
      <c r="BD204" s="454"/>
      <c r="BE204" s="454"/>
      <c r="BF204" s="454"/>
      <c r="BG204" s="454"/>
      <c r="BH204" s="454"/>
    </row>
    <row r="205" spans="3:60" x14ac:dyDescent="0.2">
      <c r="C205" s="506"/>
      <c r="D205" s="504"/>
      <c r="E205" s="504"/>
      <c r="F205" s="504"/>
      <c r="G205" s="504"/>
      <c r="H205" s="504"/>
      <c r="I205" s="504"/>
      <c r="J205" s="504"/>
      <c r="K205" s="504"/>
      <c r="L205" s="504"/>
      <c r="M205" s="504"/>
      <c r="N205" s="504"/>
      <c r="O205" s="504"/>
      <c r="P205" s="504"/>
      <c r="Q205" s="504"/>
      <c r="R205" s="504"/>
      <c r="S205" s="504"/>
      <c r="T205" s="504"/>
      <c r="U205" s="504"/>
      <c r="V205" s="454"/>
      <c r="W205" s="454"/>
      <c r="X205" s="454"/>
      <c r="Y205" s="454"/>
      <c r="Z205" s="454"/>
      <c r="AA205" s="454"/>
      <c r="AB205" s="454"/>
      <c r="AC205" s="454"/>
      <c r="AD205" s="454"/>
      <c r="AE205" s="454"/>
      <c r="AF205" s="454"/>
      <c r="AG205" s="454"/>
      <c r="AH205" s="454"/>
      <c r="AI205" s="454"/>
      <c r="AJ205" s="454"/>
      <c r="AK205" s="454"/>
      <c r="AL205" s="454"/>
      <c r="AM205" s="454"/>
      <c r="AN205" s="454"/>
      <c r="AO205" s="454"/>
      <c r="AP205" s="454"/>
      <c r="AQ205" s="454"/>
      <c r="AR205" s="454"/>
      <c r="AS205" s="454"/>
      <c r="AT205" s="454"/>
      <c r="AU205" s="454"/>
      <c r="AV205" s="454"/>
      <c r="AW205" s="454"/>
      <c r="AX205" s="454"/>
      <c r="AY205" s="454"/>
      <c r="AZ205" s="454"/>
      <c r="BA205" s="454"/>
      <c r="BB205" s="454"/>
      <c r="BC205" s="454"/>
      <c r="BD205" s="454"/>
      <c r="BE205" s="454"/>
      <c r="BF205" s="454"/>
      <c r="BG205" s="454"/>
      <c r="BH205" s="454"/>
    </row>
    <row r="206" spans="3:60" x14ac:dyDescent="0.2">
      <c r="C206" s="506"/>
      <c r="D206" s="504"/>
      <c r="E206" s="504"/>
      <c r="F206" s="504"/>
      <c r="G206" s="504"/>
      <c r="H206" s="504"/>
      <c r="I206" s="504"/>
      <c r="J206" s="504"/>
      <c r="K206" s="504"/>
      <c r="L206" s="504"/>
      <c r="M206" s="504"/>
      <c r="N206" s="504"/>
      <c r="O206" s="504"/>
      <c r="P206" s="504"/>
      <c r="Q206" s="504"/>
      <c r="R206" s="504"/>
      <c r="S206" s="504"/>
      <c r="T206" s="504"/>
      <c r="U206" s="504"/>
      <c r="V206" s="454"/>
      <c r="W206" s="454"/>
      <c r="X206" s="454"/>
      <c r="Y206" s="454"/>
      <c r="Z206" s="454"/>
      <c r="AA206" s="454"/>
      <c r="AB206" s="454"/>
      <c r="AC206" s="454"/>
      <c r="AD206" s="454"/>
      <c r="AE206" s="454"/>
      <c r="AF206" s="454"/>
      <c r="AG206" s="454"/>
      <c r="AH206" s="454"/>
      <c r="AI206" s="454"/>
      <c r="AJ206" s="454"/>
      <c r="AK206" s="454"/>
      <c r="AL206" s="454"/>
      <c r="AM206" s="454"/>
      <c r="AN206" s="454"/>
      <c r="AO206" s="454"/>
      <c r="AP206" s="454"/>
      <c r="AQ206" s="454"/>
      <c r="AR206" s="454"/>
      <c r="AS206" s="454"/>
      <c r="AT206" s="454"/>
      <c r="AU206" s="454"/>
      <c r="AV206" s="454"/>
      <c r="AW206" s="454"/>
      <c r="AX206" s="454"/>
      <c r="AY206" s="454"/>
      <c r="AZ206" s="454"/>
      <c r="BA206" s="454"/>
      <c r="BB206" s="454"/>
      <c r="BC206" s="454"/>
      <c r="BD206" s="454"/>
      <c r="BE206" s="454"/>
      <c r="BF206" s="454"/>
      <c r="BG206" s="454"/>
      <c r="BH206" s="454"/>
    </row>
    <row r="207" spans="3:60" x14ac:dyDescent="0.2">
      <c r="C207" s="506"/>
      <c r="D207" s="504"/>
      <c r="E207" s="504"/>
      <c r="F207" s="504"/>
      <c r="G207" s="504"/>
      <c r="H207" s="504"/>
      <c r="I207" s="504"/>
      <c r="J207" s="504"/>
      <c r="K207" s="504"/>
      <c r="L207" s="504"/>
      <c r="M207" s="504"/>
      <c r="N207" s="504"/>
      <c r="O207" s="504"/>
      <c r="P207" s="504"/>
      <c r="Q207" s="504"/>
      <c r="R207" s="504"/>
      <c r="S207" s="504"/>
      <c r="T207" s="504"/>
      <c r="U207" s="504"/>
      <c r="V207" s="454"/>
      <c r="W207" s="454"/>
      <c r="X207" s="454"/>
      <c r="Y207" s="454"/>
      <c r="Z207" s="454"/>
      <c r="AA207" s="454"/>
      <c r="AB207" s="454"/>
      <c r="AC207" s="454"/>
      <c r="AD207" s="454"/>
      <c r="AE207" s="454"/>
      <c r="AF207" s="454"/>
      <c r="AG207" s="454"/>
      <c r="AH207" s="454"/>
      <c r="AI207" s="454"/>
      <c r="AJ207" s="454"/>
      <c r="AK207" s="454"/>
      <c r="AL207" s="454"/>
      <c r="AM207" s="454"/>
      <c r="AN207" s="454"/>
      <c r="AO207" s="454"/>
      <c r="AP207" s="454"/>
      <c r="AQ207" s="454"/>
      <c r="AR207" s="454"/>
      <c r="AS207" s="454"/>
      <c r="AT207" s="454"/>
      <c r="AU207" s="454"/>
      <c r="AV207" s="454"/>
      <c r="AW207" s="454"/>
      <c r="AX207" s="454"/>
      <c r="AY207" s="454"/>
      <c r="AZ207" s="454"/>
      <c r="BA207" s="454"/>
      <c r="BB207" s="454"/>
      <c r="BC207" s="454"/>
      <c r="BD207" s="454"/>
      <c r="BE207" s="454"/>
      <c r="BF207" s="454"/>
      <c r="BG207" s="454"/>
      <c r="BH207" s="454"/>
    </row>
    <row r="208" spans="3:60" x14ac:dyDescent="0.2">
      <c r="C208" s="506"/>
      <c r="D208" s="504"/>
      <c r="E208" s="504"/>
      <c r="F208" s="504"/>
      <c r="G208" s="504"/>
      <c r="H208" s="504"/>
      <c r="I208" s="504"/>
      <c r="J208" s="504"/>
      <c r="K208" s="504"/>
      <c r="L208" s="504"/>
      <c r="M208" s="504"/>
      <c r="N208" s="504"/>
      <c r="O208" s="504"/>
      <c r="P208" s="504"/>
      <c r="Q208" s="504"/>
      <c r="R208" s="504"/>
      <c r="S208" s="504"/>
      <c r="T208" s="504"/>
      <c r="U208" s="504"/>
      <c r="V208" s="454"/>
      <c r="W208" s="454"/>
      <c r="X208" s="454"/>
      <c r="Y208" s="454"/>
      <c r="Z208" s="454"/>
      <c r="AA208" s="454"/>
      <c r="AB208" s="454"/>
      <c r="AC208" s="454"/>
      <c r="AD208" s="454"/>
      <c r="AE208" s="454"/>
      <c r="AF208" s="454"/>
      <c r="AG208" s="454"/>
      <c r="AH208" s="454"/>
      <c r="AI208" s="454"/>
      <c r="AJ208" s="454"/>
      <c r="AK208" s="454"/>
      <c r="AL208" s="454"/>
      <c r="AM208" s="454"/>
      <c r="AN208" s="454"/>
      <c r="AO208" s="454"/>
      <c r="AP208" s="454"/>
      <c r="AQ208" s="454"/>
      <c r="AR208" s="454"/>
      <c r="AS208" s="454"/>
      <c r="AT208" s="454"/>
      <c r="AU208" s="454"/>
      <c r="AV208" s="454"/>
      <c r="AW208" s="454"/>
      <c r="AX208" s="454"/>
      <c r="AY208" s="454"/>
      <c r="AZ208" s="454"/>
      <c r="BA208" s="454"/>
      <c r="BB208" s="454"/>
      <c r="BC208" s="454"/>
      <c r="BD208" s="454"/>
      <c r="BE208" s="454"/>
      <c r="BF208" s="454"/>
      <c r="BG208" s="454"/>
      <c r="BH208" s="454"/>
    </row>
    <row r="209" spans="3:60" x14ac:dyDescent="0.2">
      <c r="C209" s="506"/>
      <c r="D209" s="504"/>
      <c r="E209" s="504"/>
      <c r="F209" s="504"/>
      <c r="G209" s="504"/>
      <c r="H209" s="504"/>
      <c r="I209" s="504"/>
      <c r="J209" s="504"/>
      <c r="K209" s="504"/>
      <c r="L209" s="504"/>
      <c r="M209" s="504"/>
      <c r="N209" s="504"/>
      <c r="O209" s="504"/>
      <c r="P209" s="504"/>
      <c r="Q209" s="504"/>
      <c r="R209" s="504"/>
      <c r="S209" s="504"/>
      <c r="T209" s="504"/>
      <c r="U209" s="504"/>
      <c r="V209" s="454"/>
      <c r="W209" s="454"/>
      <c r="X209" s="454"/>
      <c r="Y209" s="454"/>
      <c r="Z209" s="454"/>
      <c r="AA209" s="454"/>
      <c r="AB209" s="454"/>
      <c r="AC209" s="454"/>
      <c r="AD209" s="454"/>
      <c r="AE209" s="454"/>
      <c r="AF209" s="454"/>
      <c r="AG209" s="454"/>
      <c r="AH209" s="454"/>
      <c r="AI209" s="454"/>
      <c r="AJ209" s="454"/>
      <c r="AK209" s="454"/>
      <c r="AL209" s="454"/>
      <c r="AM209" s="454"/>
      <c r="AN209" s="454"/>
      <c r="AO209" s="454"/>
      <c r="AP209" s="454"/>
      <c r="AQ209" s="454"/>
      <c r="AR209" s="454"/>
      <c r="AS209" s="454"/>
      <c r="AT209" s="454"/>
      <c r="AU209" s="454"/>
      <c r="AV209" s="454"/>
      <c r="AW209" s="454"/>
      <c r="AX209" s="454"/>
      <c r="AY209" s="454"/>
      <c r="AZ209" s="454"/>
      <c r="BA209" s="454"/>
      <c r="BB209" s="454"/>
      <c r="BC209" s="454"/>
      <c r="BD209" s="454"/>
      <c r="BE209" s="454"/>
      <c r="BF209" s="454"/>
      <c r="BG209" s="454"/>
      <c r="BH209" s="454"/>
    </row>
    <row r="210" spans="3:60" x14ac:dyDescent="0.2">
      <c r="C210" s="506"/>
      <c r="D210" s="504"/>
      <c r="E210" s="504"/>
      <c r="F210" s="504"/>
      <c r="G210" s="504"/>
      <c r="H210" s="504"/>
      <c r="I210" s="504"/>
      <c r="J210" s="504"/>
      <c r="K210" s="504"/>
      <c r="L210" s="504"/>
      <c r="M210" s="504"/>
      <c r="N210" s="504"/>
      <c r="O210" s="504"/>
      <c r="P210" s="504"/>
      <c r="Q210" s="504"/>
      <c r="R210" s="504"/>
      <c r="S210" s="504"/>
      <c r="T210" s="504"/>
      <c r="U210" s="504"/>
      <c r="V210" s="454"/>
      <c r="W210" s="454"/>
      <c r="X210" s="454"/>
      <c r="Y210" s="454"/>
      <c r="Z210" s="454"/>
      <c r="AA210" s="454"/>
      <c r="AB210" s="454"/>
      <c r="AC210" s="454"/>
      <c r="AD210" s="454"/>
      <c r="AE210" s="454"/>
      <c r="AF210" s="454"/>
      <c r="AG210" s="454"/>
      <c r="AH210" s="454"/>
      <c r="AI210" s="454"/>
      <c r="AJ210" s="454"/>
      <c r="AK210" s="454"/>
      <c r="AL210" s="454"/>
      <c r="AM210" s="454"/>
      <c r="AN210" s="454"/>
      <c r="AO210" s="454"/>
      <c r="AP210" s="454"/>
      <c r="AQ210" s="454"/>
      <c r="AR210" s="454"/>
      <c r="AS210" s="454"/>
      <c r="AT210" s="454"/>
      <c r="AU210" s="454"/>
      <c r="AV210" s="454"/>
      <c r="AW210" s="454"/>
      <c r="AX210" s="454"/>
      <c r="AY210" s="454"/>
      <c r="AZ210" s="454"/>
      <c r="BA210" s="454"/>
      <c r="BB210" s="454"/>
      <c r="BC210" s="454"/>
      <c r="BD210" s="454"/>
      <c r="BE210" s="454"/>
      <c r="BF210" s="454"/>
      <c r="BG210" s="454"/>
      <c r="BH210" s="454"/>
    </row>
    <row r="211" spans="3:60" x14ac:dyDescent="0.2">
      <c r="C211" s="506"/>
      <c r="D211" s="504"/>
      <c r="E211" s="504"/>
      <c r="F211" s="504"/>
      <c r="G211" s="504"/>
      <c r="H211" s="504"/>
      <c r="I211" s="504"/>
      <c r="J211" s="504"/>
      <c r="K211" s="504"/>
      <c r="L211" s="504"/>
      <c r="M211" s="504"/>
      <c r="N211" s="504"/>
      <c r="O211" s="504"/>
      <c r="P211" s="504"/>
      <c r="Q211" s="504"/>
      <c r="R211" s="504"/>
      <c r="S211" s="504"/>
      <c r="T211" s="504"/>
      <c r="U211" s="504"/>
      <c r="V211" s="454"/>
      <c r="W211" s="454"/>
      <c r="X211" s="454"/>
      <c r="Y211" s="454"/>
      <c r="Z211" s="454"/>
      <c r="AA211" s="454"/>
      <c r="AB211" s="454"/>
      <c r="AC211" s="454"/>
      <c r="AD211" s="454"/>
      <c r="AE211" s="454"/>
      <c r="AF211" s="454"/>
      <c r="AG211" s="454"/>
      <c r="AH211" s="454"/>
      <c r="AI211" s="454"/>
      <c r="AJ211" s="454"/>
      <c r="AK211" s="454"/>
      <c r="AL211" s="454"/>
      <c r="AM211" s="454"/>
      <c r="AN211" s="454"/>
      <c r="AO211" s="454"/>
      <c r="AP211" s="454"/>
      <c r="AQ211" s="454"/>
      <c r="AR211" s="454"/>
      <c r="AS211" s="454"/>
      <c r="AT211" s="454"/>
      <c r="AU211" s="454"/>
      <c r="AV211" s="454"/>
      <c r="AW211" s="454"/>
      <c r="AX211" s="454"/>
      <c r="AY211" s="454"/>
      <c r="AZ211" s="454"/>
      <c r="BA211" s="454"/>
      <c r="BB211" s="454"/>
      <c r="BC211" s="454"/>
      <c r="BD211" s="454"/>
      <c r="BE211" s="454"/>
      <c r="BF211" s="454"/>
      <c r="BG211" s="454"/>
      <c r="BH211" s="454"/>
    </row>
    <row r="212" spans="3:60" x14ac:dyDescent="0.2">
      <c r="C212" s="506"/>
      <c r="D212" s="504"/>
      <c r="E212" s="504"/>
      <c r="F212" s="504"/>
      <c r="G212" s="504"/>
      <c r="H212" s="504"/>
      <c r="I212" s="504"/>
      <c r="J212" s="504"/>
      <c r="K212" s="504"/>
      <c r="L212" s="504"/>
      <c r="M212" s="504"/>
      <c r="N212" s="504"/>
      <c r="O212" s="504"/>
      <c r="P212" s="504"/>
      <c r="Q212" s="504"/>
      <c r="R212" s="504"/>
      <c r="S212" s="504"/>
      <c r="T212" s="504"/>
      <c r="U212" s="504"/>
      <c r="V212" s="454"/>
      <c r="W212" s="454"/>
      <c r="X212" s="454"/>
      <c r="Y212" s="454"/>
      <c r="Z212" s="454"/>
      <c r="AA212" s="454"/>
      <c r="AB212" s="454"/>
      <c r="AC212" s="454"/>
      <c r="AD212" s="454"/>
      <c r="AE212" s="454"/>
      <c r="AF212" s="454"/>
      <c r="AG212" s="454"/>
      <c r="AH212" s="454"/>
      <c r="AI212" s="454"/>
      <c r="AJ212" s="454"/>
      <c r="AK212" s="454"/>
      <c r="AL212" s="454"/>
      <c r="AM212" s="454"/>
      <c r="AN212" s="454"/>
      <c r="AO212" s="454"/>
      <c r="AP212" s="454"/>
      <c r="AQ212" s="454"/>
      <c r="AR212" s="454"/>
      <c r="AS212" s="454"/>
      <c r="AT212" s="454"/>
      <c r="AU212" s="454"/>
      <c r="AV212" s="454"/>
      <c r="AW212" s="454"/>
      <c r="AX212" s="454"/>
      <c r="AY212" s="454"/>
      <c r="AZ212" s="454"/>
      <c r="BA212" s="454"/>
      <c r="BB212" s="454"/>
      <c r="BC212" s="454"/>
      <c r="BD212" s="454"/>
      <c r="BE212" s="454"/>
      <c r="BF212" s="454"/>
      <c r="BG212" s="454"/>
      <c r="BH212" s="454"/>
    </row>
    <row r="213" spans="3:60" x14ac:dyDescent="0.2">
      <c r="C213" s="506"/>
      <c r="D213" s="504"/>
      <c r="E213" s="504"/>
      <c r="F213" s="504"/>
      <c r="G213" s="504"/>
      <c r="H213" s="504"/>
      <c r="I213" s="504"/>
      <c r="J213" s="504"/>
      <c r="K213" s="504"/>
      <c r="L213" s="504"/>
      <c r="M213" s="504"/>
      <c r="N213" s="504"/>
      <c r="O213" s="504"/>
      <c r="P213" s="504"/>
      <c r="Q213" s="504"/>
      <c r="R213" s="504"/>
      <c r="S213" s="504"/>
      <c r="T213" s="504"/>
      <c r="U213" s="504"/>
      <c r="V213" s="454"/>
      <c r="W213" s="454"/>
      <c r="X213" s="454"/>
      <c r="Y213" s="454"/>
      <c r="Z213" s="454"/>
      <c r="AA213" s="454"/>
      <c r="AB213" s="454"/>
      <c r="AC213" s="454"/>
      <c r="AD213" s="454"/>
      <c r="AE213" s="454"/>
      <c r="AF213" s="454"/>
      <c r="AG213" s="454"/>
      <c r="AH213" s="454"/>
      <c r="AI213" s="454"/>
      <c r="AJ213" s="454"/>
      <c r="AK213" s="454"/>
      <c r="AL213" s="454"/>
      <c r="AM213" s="454"/>
      <c r="AN213" s="454"/>
      <c r="AO213" s="454"/>
      <c r="AP213" s="454"/>
      <c r="AQ213" s="454"/>
      <c r="AR213" s="454"/>
      <c r="AS213" s="454"/>
      <c r="AT213" s="454"/>
      <c r="AU213" s="454"/>
      <c r="AV213" s="454"/>
      <c r="AW213" s="454"/>
      <c r="AX213" s="454"/>
      <c r="AY213" s="454"/>
      <c r="AZ213" s="454"/>
      <c r="BA213" s="454"/>
      <c r="BB213" s="454"/>
      <c r="BC213" s="454"/>
      <c r="BD213" s="454"/>
      <c r="BE213" s="454"/>
      <c r="BF213" s="454"/>
      <c r="BG213" s="454"/>
      <c r="BH213" s="454"/>
    </row>
    <row r="214" spans="3:60" x14ac:dyDescent="0.2">
      <c r="C214" s="506"/>
      <c r="D214" s="504"/>
      <c r="E214" s="504"/>
      <c r="F214" s="504"/>
      <c r="G214" s="504"/>
      <c r="H214" s="504"/>
      <c r="I214" s="504"/>
      <c r="J214" s="504"/>
      <c r="K214" s="504"/>
      <c r="L214" s="504"/>
      <c r="M214" s="504"/>
      <c r="N214" s="504"/>
      <c r="O214" s="504"/>
      <c r="P214" s="504"/>
      <c r="Q214" s="504"/>
      <c r="R214" s="504"/>
      <c r="S214" s="504"/>
      <c r="T214" s="504"/>
      <c r="U214" s="504"/>
      <c r="V214" s="454"/>
      <c r="W214" s="454"/>
      <c r="X214" s="454"/>
      <c r="Y214" s="454"/>
      <c r="Z214" s="454"/>
      <c r="AA214" s="454"/>
      <c r="AB214" s="454"/>
      <c r="AC214" s="454"/>
      <c r="AD214" s="454"/>
      <c r="AE214" s="454"/>
      <c r="AF214" s="454"/>
      <c r="AG214" s="454"/>
      <c r="AH214" s="454"/>
      <c r="AI214" s="454"/>
      <c r="AJ214" s="454"/>
      <c r="AK214" s="454"/>
      <c r="AL214" s="454"/>
      <c r="AM214" s="454"/>
      <c r="AN214" s="454"/>
      <c r="AO214" s="454"/>
      <c r="AP214" s="454"/>
      <c r="AQ214" s="454"/>
      <c r="AR214" s="454"/>
      <c r="AS214" s="454"/>
      <c r="AT214" s="454"/>
      <c r="AU214" s="454"/>
      <c r="AV214" s="454"/>
      <c r="AW214" s="454"/>
      <c r="AX214" s="454"/>
      <c r="AY214" s="454"/>
      <c r="AZ214" s="454"/>
      <c r="BA214" s="454"/>
      <c r="BB214" s="454"/>
      <c r="BC214" s="454"/>
      <c r="BD214" s="454"/>
      <c r="BE214" s="454"/>
      <c r="BF214" s="454"/>
      <c r="BG214" s="454"/>
      <c r="BH214" s="454"/>
    </row>
    <row r="215" spans="3:60" x14ac:dyDescent="0.2">
      <c r="C215" s="506"/>
      <c r="D215" s="504"/>
      <c r="E215" s="504"/>
      <c r="F215" s="504"/>
      <c r="G215" s="504"/>
      <c r="H215" s="504"/>
      <c r="I215" s="504"/>
      <c r="J215" s="504"/>
      <c r="K215" s="504"/>
      <c r="L215" s="504"/>
      <c r="M215" s="504"/>
      <c r="N215" s="504"/>
      <c r="O215" s="504"/>
      <c r="P215" s="504"/>
      <c r="Q215" s="504"/>
      <c r="R215" s="504"/>
      <c r="S215" s="504"/>
      <c r="T215" s="504"/>
      <c r="U215" s="504"/>
      <c r="V215" s="454"/>
      <c r="W215" s="454"/>
      <c r="X215" s="454"/>
      <c r="Y215" s="454"/>
      <c r="Z215" s="454"/>
      <c r="AA215" s="454"/>
      <c r="AB215" s="454"/>
      <c r="AC215" s="454"/>
      <c r="AD215" s="454"/>
      <c r="AE215" s="454"/>
      <c r="AF215" s="454"/>
      <c r="AG215" s="454"/>
      <c r="AH215" s="454"/>
      <c r="AI215" s="454"/>
      <c r="AJ215" s="454"/>
      <c r="AK215" s="454"/>
      <c r="AL215" s="454"/>
      <c r="AM215" s="454"/>
      <c r="AN215" s="454"/>
      <c r="AO215" s="454"/>
      <c r="AP215" s="454"/>
      <c r="AQ215" s="454"/>
      <c r="AR215" s="454"/>
      <c r="AS215" s="454"/>
      <c r="AT215" s="454"/>
      <c r="AU215" s="454"/>
      <c r="AV215" s="454"/>
      <c r="AW215" s="454"/>
      <c r="AX215" s="454"/>
      <c r="AY215" s="454"/>
      <c r="AZ215" s="454"/>
      <c r="BA215" s="454"/>
      <c r="BB215" s="454"/>
      <c r="BC215" s="454"/>
      <c r="BD215" s="454"/>
      <c r="BE215" s="454"/>
      <c r="BF215" s="454"/>
      <c r="BG215" s="454"/>
      <c r="BH215" s="454"/>
    </row>
    <row r="216" spans="3:60" x14ac:dyDescent="0.2">
      <c r="C216" s="506"/>
      <c r="D216" s="504"/>
      <c r="E216" s="504"/>
      <c r="F216" s="504"/>
      <c r="G216" s="504"/>
      <c r="H216" s="504"/>
      <c r="I216" s="504"/>
      <c r="J216" s="504"/>
      <c r="K216" s="504"/>
      <c r="L216" s="504"/>
      <c r="M216" s="504"/>
      <c r="N216" s="504"/>
      <c r="O216" s="504"/>
      <c r="P216" s="504"/>
      <c r="Q216" s="504"/>
      <c r="R216" s="504"/>
      <c r="S216" s="504"/>
      <c r="T216" s="504"/>
      <c r="U216" s="504"/>
      <c r="V216" s="454"/>
      <c r="W216" s="454"/>
      <c r="X216" s="454"/>
      <c r="Y216" s="454"/>
      <c r="Z216" s="454"/>
      <c r="AA216" s="454"/>
      <c r="AB216" s="454"/>
      <c r="AC216" s="454"/>
      <c r="AD216" s="454"/>
      <c r="AE216" s="454"/>
      <c r="AF216" s="454"/>
      <c r="AG216" s="454"/>
      <c r="AH216" s="454"/>
      <c r="AI216" s="454"/>
      <c r="AJ216" s="454"/>
      <c r="AK216" s="454"/>
      <c r="AL216" s="454"/>
      <c r="AM216" s="454"/>
      <c r="AN216" s="454"/>
      <c r="AO216" s="454"/>
      <c r="AP216" s="454"/>
      <c r="AQ216" s="454"/>
      <c r="AR216" s="454"/>
      <c r="AS216" s="454"/>
      <c r="AT216" s="454"/>
      <c r="AU216" s="454"/>
      <c r="AV216" s="454"/>
      <c r="AW216" s="454"/>
      <c r="AX216" s="454"/>
      <c r="AY216" s="454"/>
      <c r="AZ216" s="454"/>
      <c r="BA216" s="454"/>
      <c r="BB216" s="454"/>
      <c r="BC216" s="454"/>
      <c r="BD216" s="454"/>
      <c r="BE216" s="454"/>
      <c r="BF216" s="454"/>
      <c r="BG216" s="454"/>
      <c r="BH216" s="454"/>
    </row>
    <row r="217" spans="3:60" x14ac:dyDescent="0.2">
      <c r="C217" s="506"/>
      <c r="D217" s="504"/>
      <c r="E217" s="504"/>
      <c r="F217" s="504"/>
      <c r="G217" s="504"/>
      <c r="H217" s="504"/>
      <c r="I217" s="504"/>
      <c r="J217" s="504"/>
      <c r="K217" s="504"/>
      <c r="L217" s="504"/>
      <c r="M217" s="504"/>
      <c r="N217" s="504"/>
      <c r="O217" s="504"/>
      <c r="P217" s="504"/>
      <c r="Q217" s="504"/>
      <c r="R217" s="504"/>
      <c r="S217" s="504"/>
      <c r="T217" s="504"/>
      <c r="U217" s="504"/>
      <c r="V217" s="454"/>
      <c r="W217" s="454"/>
      <c r="X217" s="454"/>
      <c r="Y217" s="454"/>
      <c r="Z217" s="454"/>
      <c r="AA217" s="454"/>
      <c r="AB217" s="454"/>
      <c r="AC217" s="454"/>
      <c r="AD217" s="454"/>
      <c r="AE217" s="454"/>
      <c r="AF217" s="454"/>
      <c r="AG217" s="454"/>
      <c r="AH217" s="454"/>
      <c r="AI217" s="454"/>
      <c r="AJ217" s="454"/>
      <c r="AK217" s="454"/>
      <c r="AL217" s="454"/>
      <c r="AM217" s="454"/>
      <c r="AN217" s="454"/>
      <c r="AO217" s="454"/>
      <c r="AP217" s="454"/>
      <c r="AQ217" s="454"/>
      <c r="AR217" s="454"/>
      <c r="AS217" s="454"/>
      <c r="AT217" s="454"/>
      <c r="AU217" s="454"/>
      <c r="AV217" s="454"/>
      <c r="AW217" s="454"/>
      <c r="AX217" s="454"/>
      <c r="AY217" s="454"/>
      <c r="AZ217" s="454"/>
      <c r="BA217" s="454"/>
      <c r="BB217" s="454"/>
      <c r="BC217" s="454"/>
      <c r="BD217" s="454"/>
      <c r="BE217" s="454"/>
      <c r="BF217" s="454"/>
      <c r="BG217" s="454"/>
      <c r="BH217" s="454"/>
    </row>
    <row r="218" spans="3:60" x14ac:dyDescent="0.2">
      <c r="C218" s="506"/>
      <c r="D218" s="504"/>
      <c r="E218" s="504"/>
      <c r="F218" s="504"/>
      <c r="G218" s="504"/>
      <c r="H218" s="504"/>
      <c r="I218" s="504"/>
      <c r="J218" s="504"/>
      <c r="K218" s="504"/>
      <c r="L218" s="504"/>
      <c r="M218" s="504"/>
      <c r="N218" s="504"/>
      <c r="O218" s="504"/>
      <c r="P218" s="504"/>
      <c r="Q218" s="504"/>
      <c r="R218" s="504"/>
      <c r="S218" s="504"/>
      <c r="T218" s="504"/>
      <c r="U218" s="504"/>
      <c r="V218" s="454"/>
      <c r="W218" s="454"/>
      <c r="X218" s="454"/>
      <c r="Y218" s="454"/>
      <c r="Z218" s="454"/>
      <c r="AA218" s="454"/>
      <c r="AB218" s="454"/>
      <c r="AC218" s="454"/>
      <c r="AD218" s="454"/>
      <c r="AE218" s="454"/>
      <c r="AF218" s="454"/>
      <c r="AG218" s="454"/>
      <c r="AH218" s="454"/>
      <c r="AI218" s="454"/>
      <c r="AJ218" s="454"/>
      <c r="AK218" s="454"/>
      <c r="AL218" s="454"/>
      <c r="AM218" s="454"/>
      <c r="AN218" s="454"/>
      <c r="AO218" s="454"/>
      <c r="AP218" s="454"/>
      <c r="AQ218" s="454"/>
      <c r="AR218" s="454"/>
      <c r="AS218" s="454"/>
      <c r="AT218" s="454"/>
      <c r="AU218" s="454"/>
      <c r="AV218" s="454"/>
      <c r="AW218" s="454"/>
      <c r="AX218" s="454"/>
      <c r="AY218" s="454"/>
      <c r="AZ218" s="454"/>
      <c r="BA218" s="454"/>
      <c r="BB218" s="454"/>
      <c r="BC218" s="454"/>
      <c r="BD218" s="454"/>
      <c r="BE218" s="454"/>
      <c r="BF218" s="454"/>
      <c r="BG218" s="454"/>
      <c r="BH218" s="454"/>
    </row>
    <row r="219" spans="3:60" x14ac:dyDescent="0.2">
      <c r="C219" s="506"/>
      <c r="D219" s="504"/>
      <c r="E219" s="504"/>
      <c r="F219" s="504"/>
      <c r="G219" s="504"/>
      <c r="H219" s="504"/>
      <c r="I219" s="504"/>
      <c r="J219" s="504"/>
      <c r="K219" s="504"/>
      <c r="L219" s="504"/>
      <c r="M219" s="504"/>
      <c r="N219" s="504"/>
      <c r="O219" s="504"/>
      <c r="P219" s="504"/>
      <c r="Q219" s="504"/>
      <c r="R219" s="504"/>
      <c r="S219" s="504"/>
      <c r="T219" s="504"/>
      <c r="U219" s="504"/>
      <c r="V219" s="454"/>
      <c r="W219" s="454"/>
      <c r="X219" s="454"/>
      <c r="Y219" s="454"/>
      <c r="Z219" s="454"/>
      <c r="AA219" s="454"/>
      <c r="AB219" s="454"/>
      <c r="AC219" s="454"/>
      <c r="AD219" s="454"/>
      <c r="AE219" s="454"/>
      <c r="AF219" s="454"/>
      <c r="AG219" s="454"/>
      <c r="AH219" s="454"/>
      <c r="AI219" s="454"/>
      <c r="AJ219" s="454"/>
      <c r="AK219" s="454"/>
      <c r="AL219" s="454"/>
      <c r="AM219" s="454"/>
      <c r="AN219" s="454"/>
      <c r="AO219" s="454"/>
      <c r="AP219" s="454"/>
      <c r="AQ219" s="454"/>
      <c r="AR219" s="454"/>
      <c r="AS219" s="454"/>
      <c r="AT219" s="454"/>
      <c r="AU219" s="454"/>
      <c r="AV219" s="454"/>
      <c r="AW219" s="454"/>
      <c r="AX219" s="454"/>
      <c r="AY219" s="454"/>
      <c r="AZ219" s="454"/>
      <c r="BA219" s="454"/>
      <c r="BB219" s="454"/>
      <c r="BC219" s="454"/>
      <c r="BD219" s="454"/>
      <c r="BE219" s="454"/>
      <c r="BF219" s="454"/>
      <c r="BG219" s="454"/>
      <c r="BH219" s="454"/>
    </row>
    <row r="220" spans="3:60" x14ac:dyDescent="0.2">
      <c r="C220" s="506"/>
      <c r="D220" s="504"/>
      <c r="E220" s="504"/>
      <c r="F220" s="504"/>
      <c r="G220" s="504"/>
      <c r="H220" s="504"/>
      <c r="I220" s="504"/>
      <c r="J220" s="504"/>
      <c r="K220" s="504"/>
      <c r="L220" s="504"/>
      <c r="M220" s="504"/>
      <c r="N220" s="504"/>
      <c r="O220" s="504"/>
      <c r="P220" s="504"/>
      <c r="Q220" s="504"/>
      <c r="R220" s="504"/>
      <c r="S220" s="504"/>
      <c r="T220" s="504"/>
      <c r="U220" s="504"/>
      <c r="V220" s="454"/>
      <c r="W220" s="454"/>
      <c r="X220" s="454"/>
      <c r="Y220" s="454"/>
      <c r="Z220" s="454"/>
      <c r="AA220" s="454"/>
      <c r="AB220" s="454"/>
      <c r="AC220" s="454"/>
      <c r="AD220" s="454"/>
      <c r="AE220" s="454"/>
      <c r="AF220" s="454"/>
      <c r="AG220" s="454"/>
      <c r="AH220" s="454"/>
      <c r="AI220" s="454"/>
      <c r="AJ220" s="454"/>
      <c r="AK220" s="454"/>
      <c r="AL220" s="454"/>
      <c r="AM220" s="454"/>
      <c r="AN220" s="454"/>
      <c r="AO220" s="454"/>
      <c r="AP220" s="454"/>
      <c r="AQ220" s="454"/>
      <c r="AR220" s="454"/>
      <c r="AS220" s="454"/>
      <c r="AT220" s="454"/>
      <c r="AU220" s="454"/>
      <c r="AV220" s="454"/>
      <c r="AW220" s="454"/>
      <c r="AX220" s="454"/>
      <c r="AY220" s="454"/>
      <c r="AZ220" s="454"/>
      <c r="BA220" s="454"/>
      <c r="BB220" s="454"/>
      <c r="BC220" s="454"/>
      <c r="BD220" s="454"/>
      <c r="BE220" s="454"/>
      <c r="BF220" s="454"/>
      <c r="BG220" s="454"/>
      <c r="BH220" s="454"/>
    </row>
    <row r="221" spans="3:60" x14ac:dyDescent="0.2">
      <c r="C221" s="506"/>
      <c r="D221" s="504"/>
      <c r="E221" s="504"/>
      <c r="F221" s="504"/>
      <c r="G221" s="504"/>
      <c r="H221" s="504"/>
      <c r="I221" s="504"/>
      <c r="J221" s="504"/>
      <c r="K221" s="504"/>
      <c r="L221" s="504"/>
      <c r="M221" s="504"/>
      <c r="N221" s="504"/>
      <c r="O221" s="504"/>
      <c r="P221" s="504"/>
      <c r="Q221" s="504"/>
      <c r="R221" s="504"/>
      <c r="S221" s="504"/>
      <c r="T221" s="504"/>
      <c r="U221" s="504"/>
      <c r="V221" s="454"/>
      <c r="W221" s="454"/>
      <c r="X221" s="454"/>
      <c r="Y221" s="454"/>
      <c r="Z221" s="454"/>
      <c r="AA221" s="454"/>
      <c r="AB221" s="454"/>
      <c r="AC221" s="454"/>
      <c r="AD221" s="454"/>
      <c r="AE221" s="454"/>
      <c r="AF221" s="454"/>
      <c r="AG221" s="454"/>
      <c r="AH221" s="454"/>
      <c r="AI221" s="454"/>
      <c r="AJ221" s="454"/>
      <c r="AK221" s="454"/>
      <c r="AL221" s="454"/>
      <c r="AM221" s="454"/>
      <c r="AN221" s="454"/>
      <c r="AO221" s="454"/>
      <c r="AP221" s="454"/>
      <c r="AQ221" s="454"/>
      <c r="AR221" s="454"/>
      <c r="AS221" s="454"/>
      <c r="AT221" s="454"/>
      <c r="AU221" s="454"/>
      <c r="AV221" s="454"/>
      <c r="AW221" s="454"/>
      <c r="AX221" s="454"/>
      <c r="AY221" s="454"/>
      <c r="AZ221" s="454"/>
      <c r="BA221" s="454"/>
      <c r="BB221" s="454"/>
      <c r="BC221" s="454"/>
      <c r="BD221" s="454"/>
      <c r="BE221" s="454"/>
      <c r="BF221" s="454"/>
      <c r="BG221" s="454"/>
      <c r="BH221" s="454"/>
    </row>
    <row r="222" spans="3:60" x14ac:dyDescent="0.2">
      <c r="C222" s="506"/>
      <c r="D222" s="504"/>
      <c r="E222" s="504"/>
      <c r="F222" s="504"/>
      <c r="G222" s="504"/>
      <c r="H222" s="504"/>
      <c r="I222" s="504"/>
      <c r="J222" s="504"/>
      <c r="K222" s="504"/>
      <c r="L222" s="504"/>
      <c r="M222" s="504"/>
      <c r="N222" s="504"/>
      <c r="O222" s="504"/>
      <c r="P222" s="504"/>
      <c r="Q222" s="504"/>
      <c r="R222" s="504"/>
      <c r="S222" s="504"/>
      <c r="T222" s="504"/>
      <c r="U222" s="504"/>
      <c r="V222" s="454"/>
      <c r="W222" s="454"/>
      <c r="X222" s="454"/>
      <c r="Y222" s="454"/>
      <c r="Z222" s="454"/>
      <c r="AA222" s="454"/>
      <c r="AB222" s="454"/>
      <c r="AC222" s="454"/>
      <c r="AD222" s="454"/>
      <c r="AE222" s="454"/>
      <c r="AF222" s="454"/>
      <c r="AG222" s="454"/>
      <c r="AH222" s="454"/>
      <c r="AI222" s="454"/>
      <c r="AJ222" s="454"/>
      <c r="AK222" s="454"/>
      <c r="AL222" s="454"/>
      <c r="AM222" s="454"/>
      <c r="AN222" s="454"/>
      <c r="AO222" s="454"/>
      <c r="AP222" s="454"/>
      <c r="AQ222" s="454"/>
      <c r="AR222" s="454"/>
      <c r="AS222" s="454"/>
      <c r="AT222" s="454"/>
      <c r="AU222" s="454"/>
      <c r="AV222" s="454"/>
      <c r="AW222" s="454"/>
      <c r="AX222" s="454"/>
      <c r="AY222" s="454"/>
      <c r="AZ222" s="454"/>
      <c r="BA222" s="454"/>
      <c r="BB222" s="454"/>
      <c r="BC222" s="454"/>
      <c r="BD222" s="454"/>
      <c r="BE222" s="454"/>
      <c r="BF222" s="454"/>
      <c r="BG222" s="454"/>
      <c r="BH222" s="454"/>
    </row>
    <row r="223" spans="3:60" x14ac:dyDescent="0.2">
      <c r="C223" s="506"/>
      <c r="D223" s="504"/>
      <c r="E223" s="504"/>
      <c r="F223" s="504"/>
      <c r="G223" s="504"/>
      <c r="H223" s="504"/>
      <c r="I223" s="504"/>
      <c r="J223" s="504"/>
      <c r="K223" s="504"/>
      <c r="L223" s="504"/>
      <c r="M223" s="504"/>
      <c r="N223" s="504"/>
      <c r="O223" s="504"/>
      <c r="P223" s="504"/>
      <c r="Q223" s="504"/>
      <c r="R223" s="504"/>
      <c r="S223" s="504"/>
      <c r="T223" s="504"/>
      <c r="U223" s="504"/>
      <c r="V223" s="454"/>
      <c r="W223" s="454"/>
      <c r="X223" s="454"/>
      <c r="Y223" s="454"/>
      <c r="Z223" s="454"/>
      <c r="AA223" s="454"/>
      <c r="AB223" s="454"/>
      <c r="AC223" s="454"/>
      <c r="AD223" s="454"/>
      <c r="AE223" s="454"/>
      <c r="AF223" s="454"/>
      <c r="AG223" s="454"/>
      <c r="AH223" s="454"/>
      <c r="AI223" s="454"/>
      <c r="AJ223" s="454"/>
      <c r="AK223" s="454"/>
      <c r="AL223" s="454"/>
      <c r="AM223" s="454"/>
      <c r="AN223" s="454"/>
      <c r="AO223" s="454"/>
      <c r="AP223" s="454"/>
      <c r="AQ223" s="454"/>
      <c r="AR223" s="454"/>
      <c r="AS223" s="454"/>
      <c r="AT223" s="454"/>
      <c r="AU223" s="454"/>
      <c r="AV223" s="454"/>
      <c r="AW223" s="454"/>
      <c r="AX223" s="454"/>
      <c r="AY223" s="454"/>
      <c r="AZ223" s="454"/>
      <c r="BA223" s="454"/>
      <c r="BB223" s="454"/>
      <c r="BC223" s="454"/>
      <c r="BD223" s="454"/>
      <c r="BE223" s="454"/>
      <c r="BF223" s="454"/>
      <c r="BG223" s="454"/>
      <c r="BH223" s="454"/>
    </row>
    <row r="224" spans="3:60" x14ac:dyDescent="0.2">
      <c r="C224" s="506"/>
      <c r="D224" s="504"/>
      <c r="E224" s="504"/>
      <c r="F224" s="504"/>
      <c r="G224" s="504"/>
      <c r="H224" s="504"/>
      <c r="I224" s="504"/>
      <c r="J224" s="504"/>
      <c r="K224" s="504"/>
      <c r="L224" s="504"/>
      <c r="M224" s="504"/>
      <c r="N224" s="504"/>
      <c r="O224" s="504"/>
      <c r="P224" s="504"/>
      <c r="Q224" s="504"/>
      <c r="R224" s="504"/>
      <c r="S224" s="504"/>
      <c r="T224" s="504"/>
      <c r="U224" s="504"/>
      <c r="V224" s="454"/>
      <c r="W224" s="454"/>
      <c r="X224" s="454"/>
      <c r="Y224" s="454"/>
      <c r="Z224" s="454"/>
      <c r="AA224" s="454"/>
      <c r="AB224" s="454"/>
      <c r="AC224" s="454"/>
      <c r="AD224" s="454"/>
      <c r="AE224" s="454"/>
      <c r="AF224" s="454"/>
      <c r="AG224" s="454"/>
      <c r="AH224" s="454"/>
      <c r="AI224" s="454"/>
      <c r="AJ224" s="454"/>
      <c r="AK224" s="454"/>
      <c r="AL224" s="454"/>
      <c r="AM224" s="454"/>
      <c r="AN224" s="454"/>
      <c r="AO224" s="454"/>
      <c r="AP224" s="454"/>
      <c r="AQ224" s="454"/>
      <c r="AR224" s="454"/>
      <c r="AS224" s="454"/>
      <c r="AT224" s="454"/>
      <c r="AU224" s="454"/>
      <c r="AV224" s="454"/>
      <c r="AW224" s="454"/>
      <c r="AX224" s="454"/>
      <c r="AY224" s="454"/>
      <c r="AZ224" s="454"/>
      <c r="BA224" s="454"/>
      <c r="BB224" s="454"/>
      <c r="BC224" s="454"/>
      <c r="BD224" s="454"/>
      <c r="BE224" s="454"/>
      <c r="BF224" s="454"/>
      <c r="BG224" s="454"/>
      <c r="BH224" s="454"/>
    </row>
    <row r="225" spans="3:60" x14ac:dyDescent="0.2">
      <c r="C225" s="506"/>
      <c r="D225" s="504"/>
      <c r="E225" s="504"/>
      <c r="F225" s="504"/>
      <c r="G225" s="504"/>
      <c r="H225" s="504"/>
      <c r="I225" s="504"/>
      <c r="J225" s="504"/>
      <c r="K225" s="504"/>
      <c r="L225" s="504"/>
      <c r="M225" s="504"/>
      <c r="N225" s="504"/>
      <c r="O225" s="504"/>
      <c r="P225" s="504"/>
      <c r="Q225" s="504"/>
      <c r="R225" s="504"/>
      <c r="S225" s="504"/>
      <c r="T225" s="504"/>
      <c r="U225" s="504"/>
      <c r="V225" s="454"/>
      <c r="W225" s="454"/>
      <c r="X225" s="454"/>
      <c r="Y225" s="454"/>
      <c r="Z225" s="454"/>
      <c r="AA225" s="454"/>
      <c r="AB225" s="454"/>
      <c r="AC225" s="454"/>
      <c r="AD225" s="454"/>
      <c r="AE225" s="454"/>
      <c r="AF225" s="454"/>
      <c r="AG225" s="454"/>
      <c r="AH225" s="454"/>
      <c r="AI225" s="454"/>
      <c r="AJ225" s="454"/>
      <c r="AK225" s="454"/>
      <c r="AL225" s="454"/>
      <c r="AM225" s="454"/>
      <c r="AN225" s="454"/>
      <c r="AO225" s="454"/>
      <c r="AP225" s="454"/>
      <c r="AQ225" s="454"/>
      <c r="AR225" s="454"/>
      <c r="AS225" s="454"/>
      <c r="AT225" s="454"/>
      <c r="AU225" s="454"/>
      <c r="AV225" s="454"/>
      <c r="AW225" s="454"/>
      <c r="AX225" s="454"/>
      <c r="AY225" s="454"/>
      <c r="AZ225" s="454"/>
      <c r="BA225" s="454"/>
      <c r="BB225" s="454"/>
      <c r="BC225" s="454"/>
      <c r="BD225" s="454"/>
      <c r="BE225" s="454"/>
      <c r="BF225" s="454"/>
      <c r="BG225" s="454"/>
      <c r="BH225" s="454"/>
    </row>
    <row r="226" spans="3:60" x14ac:dyDescent="0.2">
      <c r="C226" s="506"/>
      <c r="D226" s="504"/>
      <c r="E226" s="504"/>
      <c r="F226" s="504"/>
      <c r="G226" s="504"/>
      <c r="H226" s="504"/>
      <c r="I226" s="504"/>
      <c r="J226" s="504"/>
      <c r="K226" s="504"/>
      <c r="L226" s="504"/>
      <c r="M226" s="504"/>
      <c r="N226" s="504"/>
      <c r="O226" s="504"/>
      <c r="P226" s="504"/>
      <c r="Q226" s="504"/>
      <c r="R226" s="504"/>
      <c r="S226" s="504"/>
      <c r="T226" s="504"/>
      <c r="U226" s="504"/>
      <c r="V226" s="454"/>
      <c r="W226" s="454"/>
      <c r="X226" s="454"/>
      <c r="Y226" s="454"/>
      <c r="Z226" s="454"/>
      <c r="AA226" s="454"/>
      <c r="AB226" s="454"/>
      <c r="AC226" s="454"/>
      <c r="AD226" s="454"/>
      <c r="AE226" s="454"/>
      <c r="AF226" s="454"/>
      <c r="AG226" s="454"/>
      <c r="AH226" s="454"/>
      <c r="AI226" s="454"/>
      <c r="AJ226" s="454"/>
      <c r="AK226" s="454"/>
      <c r="AL226" s="454"/>
      <c r="AM226" s="454"/>
      <c r="AN226" s="454"/>
      <c r="AO226" s="454"/>
      <c r="AP226" s="454"/>
      <c r="AQ226" s="454"/>
      <c r="AR226" s="454"/>
      <c r="AS226" s="454"/>
      <c r="AT226" s="454"/>
      <c r="AU226" s="454"/>
      <c r="AV226" s="454"/>
      <c r="AW226" s="454"/>
      <c r="AX226" s="454"/>
      <c r="AY226" s="454"/>
      <c r="AZ226" s="454"/>
      <c r="BA226" s="454"/>
      <c r="BB226" s="454"/>
      <c r="BC226" s="454"/>
      <c r="BD226" s="454"/>
      <c r="BE226" s="454"/>
      <c r="BF226" s="454"/>
      <c r="BG226" s="454"/>
      <c r="BH226" s="454"/>
    </row>
    <row r="227" spans="3:60" x14ac:dyDescent="0.2">
      <c r="C227" s="506"/>
      <c r="D227" s="504"/>
      <c r="E227" s="504"/>
      <c r="F227" s="504"/>
      <c r="G227" s="504"/>
      <c r="H227" s="504"/>
      <c r="I227" s="504"/>
      <c r="J227" s="504"/>
      <c r="K227" s="504"/>
      <c r="L227" s="504"/>
      <c r="M227" s="504"/>
      <c r="N227" s="504"/>
      <c r="O227" s="504"/>
      <c r="P227" s="504"/>
      <c r="Q227" s="504"/>
      <c r="R227" s="504"/>
      <c r="S227" s="504"/>
      <c r="T227" s="504"/>
      <c r="U227" s="504"/>
      <c r="V227" s="454"/>
      <c r="W227" s="454"/>
      <c r="X227" s="454"/>
      <c r="Y227" s="454"/>
      <c r="Z227" s="454"/>
      <c r="AA227" s="454"/>
      <c r="AB227" s="454"/>
      <c r="AC227" s="454"/>
      <c r="AD227" s="454"/>
      <c r="AE227" s="454"/>
      <c r="AF227" s="454"/>
      <c r="AG227" s="454"/>
      <c r="AH227" s="454"/>
      <c r="AI227" s="454"/>
      <c r="AJ227" s="454"/>
      <c r="AK227" s="454"/>
      <c r="AL227" s="454"/>
      <c r="AM227" s="454"/>
      <c r="AN227" s="454"/>
      <c r="AO227" s="454"/>
      <c r="AP227" s="454"/>
      <c r="AQ227" s="454"/>
      <c r="AR227" s="454"/>
      <c r="AS227" s="454"/>
      <c r="AT227" s="454"/>
      <c r="AU227" s="454"/>
      <c r="AV227" s="454"/>
      <c r="AW227" s="454"/>
      <c r="AX227" s="454"/>
      <c r="AY227" s="454"/>
      <c r="AZ227" s="454"/>
      <c r="BA227" s="454"/>
      <c r="BB227" s="454"/>
      <c r="BC227" s="454"/>
      <c r="BD227" s="454"/>
      <c r="BE227" s="454"/>
      <c r="BF227" s="454"/>
      <c r="BG227" s="454"/>
      <c r="BH227" s="454"/>
    </row>
    <row r="228" spans="3:60" x14ac:dyDescent="0.2">
      <c r="C228" s="506"/>
      <c r="D228" s="504"/>
      <c r="E228" s="504"/>
      <c r="F228" s="504"/>
      <c r="G228" s="504"/>
      <c r="H228" s="504"/>
      <c r="I228" s="504"/>
      <c r="J228" s="504"/>
      <c r="K228" s="504"/>
      <c r="L228" s="504"/>
      <c r="M228" s="504"/>
      <c r="N228" s="504"/>
      <c r="O228" s="504"/>
      <c r="P228" s="504"/>
      <c r="Q228" s="504"/>
      <c r="R228" s="504"/>
      <c r="S228" s="504"/>
      <c r="T228" s="504"/>
      <c r="U228" s="504"/>
      <c r="V228" s="454"/>
      <c r="W228" s="454"/>
      <c r="X228" s="454"/>
      <c r="Y228" s="454"/>
      <c r="Z228" s="454"/>
      <c r="AA228" s="454"/>
      <c r="AB228" s="454"/>
      <c r="AC228" s="454"/>
      <c r="AD228" s="454"/>
      <c r="AE228" s="454"/>
      <c r="AF228" s="454"/>
      <c r="AG228" s="454"/>
      <c r="AH228" s="454"/>
      <c r="AI228" s="454"/>
      <c r="AJ228" s="454"/>
      <c r="AK228" s="454"/>
      <c r="AL228" s="454"/>
      <c r="AM228" s="454"/>
      <c r="AN228" s="454"/>
      <c r="AO228" s="454"/>
      <c r="AP228" s="454"/>
      <c r="AQ228" s="454"/>
      <c r="AR228" s="454"/>
      <c r="AS228" s="454"/>
      <c r="AT228" s="454"/>
      <c r="AU228" s="454"/>
      <c r="AV228" s="454"/>
      <c r="AW228" s="454"/>
      <c r="AX228" s="454"/>
      <c r="AY228" s="454"/>
      <c r="AZ228" s="454"/>
      <c r="BA228" s="454"/>
      <c r="BB228" s="454"/>
      <c r="BC228" s="454"/>
      <c r="BD228" s="454"/>
      <c r="BE228" s="454"/>
      <c r="BF228" s="454"/>
      <c r="BG228" s="454"/>
      <c r="BH228" s="454"/>
    </row>
    <row r="229" spans="3:60" x14ac:dyDescent="0.2">
      <c r="C229" s="506"/>
      <c r="D229" s="504"/>
      <c r="E229" s="504"/>
      <c r="F229" s="504"/>
      <c r="G229" s="504"/>
      <c r="H229" s="504"/>
      <c r="I229" s="504"/>
      <c r="J229" s="504"/>
      <c r="K229" s="504"/>
      <c r="L229" s="504"/>
      <c r="M229" s="504"/>
      <c r="N229" s="504"/>
      <c r="O229" s="504"/>
      <c r="P229" s="504"/>
      <c r="Q229" s="504"/>
      <c r="R229" s="504"/>
      <c r="S229" s="504"/>
      <c r="T229" s="504"/>
      <c r="U229" s="504"/>
      <c r="V229" s="454"/>
      <c r="W229" s="454"/>
      <c r="X229" s="454"/>
      <c r="Y229" s="454"/>
      <c r="Z229" s="454"/>
      <c r="AA229" s="454"/>
      <c r="AB229" s="454"/>
      <c r="AC229" s="454"/>
      <c r="AD229" s="454"/>
      <c r="AE229" s="454"/>
      <c r="AF229" s="454"/>
      <c r="AG229" s="454"/>
      <c r="AH229" s="454"/>
      <c r="AI229" s="454"/>
      <c r="AJ229" s="454"/>
      <c r="AK229" s="454"/>
      <c r="AL229" s="454"/>
      <c r="AM229" s="454"/>
      <c r="AN229" s="454"/>
      <c r="AO229" s="454"/>
      <c r="AP229" s="454"/>
      <c r="AQ229" s="454"/>
      <c r="AR229" s="454"/>
      <c r="AS229" s="454"/>
      <c r="AT229" s="454"/>
      <c r="AU229" s="454"/>
      <c r="AV229" s="454"/>
      <c r="AW229" s="454"/>
      <c r="AX229" s="454"/>
      <c r="AY229" s="454"/>
      <c r="AZ229" s="454"/>
      <c r="BA229" s="454"/>
      <c r="BB229" s="454"/>
      <c r="BC229" s="454"/>
      <c r="BD229" s="454"/>
      <c r="BE229" s="454"/>
      <c r="BF229" s="454"/>
      <c r="BG229" s="454"/>
      <c r="BH229" s="454"/>
    </row>
    <row r="230" spans="3:60" x14ac:dyDescent="0.2">
      <c r="C230" s="506"/>
      <c r="D230" s="504"/>
      <c r="E230" s="504"/>
      <c r="F230" s="504"/>
      <c r="G230" s="504"/>
      <c r="H230" s="504"/>
      <c r="I230" s="504"/>
      <c r="J230" s="504"/>
      <c r="K230" s="504"/>
      <c r="L230" s="504"/>
      <c r="M230" s="504"/>
      <c r="N230" s="504"/>
      <c r="O230" s="504"/>
      <c r="P230" s="504"/>
      <c r="Q230" s="504"/>
      <c r="R230" s="504"/>
      <c r="S230" s="504"/>
      <c r="T230" s="504"/>
      <c r="U230" s="504"/>
      <c r="V230" s="454"/>
      <c r="W230" s="454"/>
      <c r="X230" s="454"/>
      <c r="Y230" s="454"/>
      <c r="Z230" s="454"/>
      <c r="AA230" s="454"/>
      <c r="AB230" s="454"/>
      <c r="AC230" s="454"/>
      <c r="AD230" s="454"/>
      <c r="AE230" s="454"/>
      <c r="AF230" s="454"/>
      <c r="AG230" s="454"/>
      <c r="AH230" s="454"/>
      <c r="AI230" s="454"/>
      <c r="AJ230" s="454"/>
      <c r="AK230" s="454"/>
      <c r="AL230" s="454"/>
      <c r="AM230" s="454"/>
      <c r="AN230" s="454"/>
      <c r="AO230" s="454"/>
      <c r="AP230" s="454"/>
      <c r="AQ230" s="454"/>
      <c r="AR230" s="454"/>
      <c r="AS230" s="454"/>
      <c r="AT230" s="454"/>
      <c r="AU230" s="454"/>
      <c r="AV230" s="454"/>
      <c r="AW230" s="454"/>
      <c r="AX230" s="454"/>
      <c r="AY230" s="454"/>
      <c r="AZ230" s="454"/>
      <c r="BA230" s="454"/>
      <c r="BB230" s="454"/>
      <c r="BC230" s="454"/>
      <c r="BD230" s="454"/>
      <c r="BE230" s="454"/>
      <c r="BF230" s="454"/>
      <c r="BG230" s="454"/>
      <c r="BH230" s="454"/>
    </row>
    <row r="231" spans="3:60" x14ac:dyDescent="0.2">
      <c r="C231" s="506"/>
      <c r="D231" s="504"/>
      <c r="E231" s="504"/>
      <c r="F231" s="504"/>
      <c r="G231" s="504"/>
      <c r="H231" s="504"/>
      <c r="I231" s="504"/>
      <c r="J231" s="504"/>
      <c r="K231" s="504"/>
      <c r="L231" s="504"/>
      <c r="M231" s="504"/>
      <c r="N231" s="504"/>
      <c r="O231" s="504"/>
      <c r="P231" s="504"/>
      <c r="Q231" s="504"/>
      <c r="R231" s="504"/>
      <c r="S231" s="504"/>
      <c r="T231" s="504"/>
      <c r="U231" s="504"/>
      <c r="V231" s="454"/>
      <c r="W231" s="454"/>
      <c r="X231" s="454"/>
      <c r="Y231" s="454"/>
      <c r="Z231" s="454"/>
      <c r="AA231" s="454"/>
      <c r="AB231" s="454"/>
      <c r="AC231" s="454"/>
      <c r="AD231" s="454"/>
      <c r="AE231" s="454"/>
      <c r="AF231" s="454"/>
      <c r="AG231" s="454"/>
      <c r="AH231" s="454"/>
      <c r="AI231" s="454"/>
      <c r="AJ231" s="454"/>
      <c r="AK231" s="454"/>
      <c r="AL231" s="454"/>
      <c r="AM231" s="454"/>
      <c r="AN231" s="454"/>
      <c r="AO231" s="454"/>
      <c r="AP231" s="454"/>
      <c r="AQ231" s="454"/>
      <c r="AR231" s="454"/>
      <c r="AS231" s="454"/>
      <c r="AT231" s="454"/>
      <c r="AU231" s="454"/>
      <c r="AV231" s="454"/>
      <c r="AW231" s="454"/>
      <c r="AX231" s="454"/>
      <c r="AY231" s="454"/>
      <c r="AZ231" s="454"/>
      <c r="BA231" s="454"/>
      <c r="BB231" s="454"/>
      <c r="BC231" s="454"/>
      <c r="BD231" s="454"/>
      <c r="BE231" s="454"/>
      <c r="BF231" s="454"/>
      <c r="BG231" s="454"/>
      <c r="BH231" s="454"/>
    </row>
    <row r="232" spans="3:60" x14ac:dyDescent="0.2">
      <c r="C232" s="506"/>
      <c r="D232" s="504"/>
      <c r="E232" s="504"/>
      <c r="F232" s="504"/>
      <c r="G232" s="504"/>
      <c r="H232" s="504"/>
      <c r="I232" s="504"/>
      <c r="J232" s="504"/>
      <c r="K232" s="504"/>
      <c r="L232" s="504"/>
      <c r="M232" s="504"/>
      <c r="N232" s="504"/>
      <c r="O232" s="504"/>
      <c r="P232" s="504"/>
      <c r="Q232" s="504"/>
      <c r="R232" s="504"/>
      <c r="S232" s="504"/>
      <c r="T232" s="504"/>
      <c r="U232" s="504"/>
      <c r="V232" s="454"/>
      <c r="W232" s="454"/>
      <c r="X232" s="454"/>
      <c r="Y232" s="454"/>
      <c r="Z232" s="454"/>
      <c r="AA232" s="454"/>
      <c r="AB232" s="454"/>
      <c r="AC232" s="454"/>
      <c r="AD232" s="454"/>
      <c r="AE232" s="454"/>
      <c r="AF232" s="454"/>
      <c r="AG232" s="454"/>
      <c r="AH232" s="454"/>
      <c r="AI232" s="454"/>
      <c r="AJ232" s="454"/>
      <c r="AK232" s="454"/>
      <c r="AL232" s="454"/>
      <c r="AM232" s="454"/>
      <c r="AN232" s="454"/>
      <c r="AO232" s="454"/>
      <c r="AP232" s="454"/>
      <c r="AQ232" s="454"/>
      <c r="AR232" s="454"/>
      <c r="AS232" s="454"/>
      <c r="AT232" s="454"/>
      <c r="AU232" s="454"/>
      <c r="AV232" s="454"/>
      <c r="AW232" s="454"/>
      <c r="AX232" s="454"/>
      <c r="AY232" s="454"/>
      <c r="AZ232" s="454"/>
      <c r="BA232" s="454"/>
      <c r="BB232" s="454"/>
      <c r="BC232" s="454"/>
      <c r="BD232" s="454"/>
      <c r="BE232" s="454"/>
      <c r="BF232" s="454"/>
      <c r="BG232" s="454"/>
      <c r="BH232" s="454"/>
    </row>
    <row r="233" spans="3:60" x14ac:dyDescent="0.2">
      <c r="C233" s="506"/>
      <c r="D233" s="504"/>
      <c r="E233" s="504"/>
      <c r="F233" s="504"/>
      <c r="G233" s="504"/>
      <c r="H233" s="504"/>
      <c r="I233" s="504"/>
      <c r="J233" s="504"/>
      <c r="K233" s="504"/>
      <c r="L233" s="504"/>
      <c r="M233" s="504"/>
      <c r="N233" s="504"/>
      <c r="O233" s="504"/>
      <c r="P233" s="504"/>
      <c r="Q233" s="504"/>
      <c r="R233" s="504"/>
      <c r="S233" s="504"/>
      <c r="T233" s="504"/>
      <c r="U233" s="504"/>
      <c r="V233" s="454"/>
      <c r="W233" s="454"/>
      <c r="X233" s="454"/>
      <c r="Y233" s="454"/>
      <c r="Z233" s="454"/>
      <c r="AA233" s="454"/>
      <c r="AB233" s="454"/>
      <c r="AC233" s="454"/>
      <c r="AD233" s="454"/>
      <c r="AE233" s="454"/>
      <c r="AF233" s="454"/>
      <c r="AG233" s="454"/>
      <c r="AH233" s="454"/>
      <c r="AI233" s="454"/>
      <c r="AJ233" s="454"/>
      <c r="AK233" s="454"/>
      <c r="AL233" s="454"/>
      <c r="AM233" s="454"/>
      <c r="AN233" s="454"/>
      <c r="AO233" s="454"/>
      <c r="AP233" s="454"/>
      <c r="AQ233" s="454"/>
      <c r="AR233" s="454"/>
      <c r="AS233" s="454"/>
      <c r="AT233" s="454"/>
      <c r="AU233" s="454"/>
      <c r="AV233" s="454"/>
      <c r="AW233" s="454"/>
      <c r="AX233" s="454"/>
      <c r="AY233" s="454"/>
      <c r="AZ233" s="454"/>
      <c r="BA233" s="454"/>
      <c r="BB233" s="454"/>
      <c r="BC233" s="454"/>
      <c r="BD233" s="454"/>
      <c r="BE233" s="454"/>
      <c r="BF233" s="454"/>
      <c r="BG233" s="454"/>
      <c r="BH233" s="454"/>
    </row>
    <row r="234" spans="3:60" x14ac:dyDescent="0.2">
      <c r="C234" s="506"/>
      <c r="D234" s="504"/>
      <c r="E234" s="504"/>
      <c r="F234" s="504"/>
      <c r="G234" s="504"/>
      <c r="H234" s="504"/>
      <c r="I234" s="504"/>
      <c r="J234" s="504"/>
      <c r="K234" s="504"/>
      <c r="L234" s="504"/>
      <c r="M234" s="504"/>
      <c r="N234" s="504"/>
      <c r="O234" s="504"/>
      <c r="P234" s="504"/>
      <c r="Q234" s="504"/>
      <c r="R234" s="504"/>
      <c r="S234" s="504"/>
      <c r="T234" s="504"/>
      <c r="U234" s="504"/>
      <c r="V234" s="454"/>
      <c r="W234" s="454"/>
      <c r="X234" s="454"/>
      <c r="Y234" s="454"/>
      <c r="Z234" s="454"/>
      <c r="AA234" s="454"/>
      <c r="AB234" s="454"/>
      <c r="AC234" s="454"/>
      <c r="AD234" s="454"/>
      <c r="AE234" s="454"/>
      <c r="AF234" s="454"/>
      <c r="AG234" s="454"/>
      <c r="AH234" s="454"/>
      <c r="AI234" s="454"/>
      <c r="AJ234" s="454"/>
      <c r="AK234" s="454"/>
      <c r="AL234" s="454"/>
      <c r="AM234" s="454"/>
      <c r="AN234" s="454"/>
      <c r="AO234" s="454"/>
      <c r="AP234" s="454"/>
      <c r="AQ234" s="454"/>
      <c r="AR234" s="454"/>
      <c r="AS234" s="454"/>
      <c r="AT234" s="454"/>
      <c r="AU234" s="454"/>
      <c r="AV234" s="454"/>
      <c r="AW234" s="454"/>
      <c r="AX234" s="454"/>
      <c r="AY234" s="454"/>
      <c r="AZ234" s="454"/>
      <c r="BA234" s="454"/>
      <c r="BB234" s="454"/>
      <c r="BC234" s="454"/>
      <c r="BD234" s="454"/>
      <c r="BE234" s="454"/>
      <c r="BF234" s="454"/>
      <c r="BG234" s="454"/>
      <c r="BH234" s="454"/>
    </row>
    <row r="235" spans="3:60" x14ac:dyDescent="0.2">
      <c r="C235" s="506"/>
      <c r="D235" s="504"/>
      <c r="E235" s="504"/>
      <c r="F235" s="504"/>
      <c r="G235" s="504"/>
      <c r="H235" s="504"/>
      <c r="I235" s="504"/>
      <c r="J235" s="504"/>
      <c r="K235" s="504"/>
      <c r="L235" s="504"/>
      <c r="M235" s="504"/>
      <c r="N235" s="504"/>
      <c r="O235" s="504"/>
      <c r="P235" s="504"/>
      <c r="Q235" s="504"/>
      <c r="R235" s="504"/>
      <c r="S235" s="504"/>
      <c r="T235" s="504"/>
      <c r="U235" s="504"/>
      <c r="V235" s="454"/>
      <c r="W235" s="454"/>
      <c r="X235" s="454"/>
      <c r="Y235" s="454"/>
      <c r="Z235" s="454"/>
      <c r="AA235" s="454"/>
      <c r="AB235" s="454"/>
      <c r="AC235" s="454"/>
      <c r="AD235" s="454"/>
      <c r="AE235" s="454"/>
      <c r="AF235" s="454"/>
      <c r="AG235" s="454"/>
      <c r="AH235" s="454"/>
      <c r="AI235" s="454"/>
      <c r="AJ235" s="454"/>
      <c r="AK235" s="454"/>
      <c r="AL235" s="454"/>
      <c r="AM235" s="454"/>
      <c r="AN235" s="454"/>
      <c r="AO235" s="454"/>
      <c r="AP235" s="454"/>
      <c r="AQ235" s="454"/>
      <c r="AR235" s="454"/>
      <c r="AS235" s="454"/>
      <c r="AT235" s="454"/>
      <c r="AU235" s="454"/>
      <c r="AV235" s="454"/>
      <c r="AW235" s="454"/>
      <c r="AX235" s="454"/>
      <c r="AY235" s="454"/>
      <c r="AZ235" s="454"/>
      <c r="BA235" s="454"/>
      <c r="BB235" s="454"/>
      <c r="BC235" s="454"/>
      <c r="BD235" s="454"/>
      <c r="BE235" s="454"/>
      <c r="BF235" s="454"/>
      <c r="BG235" s="454"/>
      <c r="BH235" s="454"/>
    </row>
    <row r="236" spans="3:60" x14ac:dyDescent="0.2">
      <c r="C236" s="506"/>
      <c r="D236" s="504"/>
      <c r="E236" s="504"/>
      <c r="F236" s="504"/>
      <c r="G236" s="504"/>
      <c r="H236" s="504"/>
      <c r="I236" s="504"/>
      <c r="J236" s="504"/>
      <c r="K236" s="504"/>
      <c r="L236" s="504"/>
      <c r="M236" s="504"/>
      <c r="N236" s="504"/>
      <c r="O236" s="504"/>
      <c r="P236" s="504"/>
      <c r="Q236" s="504"/>
      <c r="R236" s="504"/>
      <c r="S236" s="504"/>
      <c r="T236" s="504"/>
      <c r="U236" s="504"/>
      <c r="V236" s="454"/>
      <c r="W236" s="454"/>
      <c r="X236" s="454"/>
      <c r="Y236" s="454"/>
      <c r="Z236" s="454"/>
      <c r="AA236" s="454"/>
      <c r="AB236" s="454"/>
      <c r="AC236" s="454"/>
      <c r="AD236" s="454"/>
      <c r="AE236" s="454"/>
      <c r="AF236" s="454"/>
      <c r="AG236" s="454"/>
      <c r="AH236" s="454"/>
      <c r="AI236" s="454"/>
      <c r="AJ236" s="454"/>
      <c r="AK236" s="454"/>
      <c r="AL236" s="454"/>
      <c r="AM236" s="454"/>
      <c r="AN236" s="454"/>
      <c r="AO236" s="454"/>
      <c r="AP236" s="454"/>
      <c r="AQ236" s="454"/>
      <c r="AR236" s="454"/>
      <c r="AS236" s="454"/>
      <c r="AT236" s="454"/>
      <c r="AU236" s="454"/>
      <c r="AV236" s="454"/>
      <c r="AW236" s="454"/>
      <c r="AX236" s="454"/>
      <c r="AY236" s="454"/>
      <c r="AZ236" s="454"/>
      <c r="BA236" s="454"/>
      <c r="BB236" s="454"/>
      <c r="BC236" s="454"/>
      <c r="BD236" s="454"/>
      <c r="BE236" s="454"/>
      <c r="BF236" s="454"/>
      <c r="BG236" s="454"/>
      <c r="BH236" s="454"/>
    </row>
    <row r="237" spans="3:60" x14ac:dyDescent="0.2">
      <c r="C237" s="506"/>
      <c r="D237" s="504"/>
      <c r="E237" s="504"/>
      <c r="F237" s="504"/>
      <c r="G237" s="504"/>
      <c r="H237" s="504"/>
      <c r="I237" s="504"/>
      <c r="J237" s="504"/>
      <c r="K237" s="504"/>
      <c r="L237" s="504"/>
      <c r="M237" s="504"/>
      <c r="N237" s="504"/>
      <c r="O237" s="504"/>
      <c r="P237" s="504"/>
      <c r="Q237" s="504"/>
      <c r="R237" s="504"/>
      <c r="S237" s="504"/>
      <c r="T237" s="504"/>
      <c r="U237" s="504"/>
      <c r="V237" s="454"/>
      <c r="W237" s="454"/>
      <c r="X237" s="454"/>
      <c r="Y237" s="454"/>
      <c r="Z237" s="454"/>
      <c r="AA237" s="454"/>
      <c r="AB237" s="454"/>
      <c r="AC237" s="454"/>
      <c r="AD237" s="454"/>
      <c r="AE237" s="454"/>
      <c r="AF237" s="454"/>
      <c r="AG237" s="454"/>
      <c r="AH237" s="454"/>
      <c r="AI237" s="454"/>
      <c r="AJ237" s="454"/>
      <c r="AK237" s="454"/>
      <c r="AL237" s="454"/>
      <c r="AM237" s="454"/>
      <c r="AN237" s="454"/>
      <c r="AO237" s="454"/>
      <c r="AP237" s="454"/>
      <c r="AQ237" s="454"/>
      <c r="AR237" s="454"/>
      <c r="AS237" s="454"/>
      <c r="AT237" s="454"/>
      <c r="AU237" s="454"/>
      <c r="AV237" s="454"/>
      <c r="AW237" s="454"/>
      <c r="AX237" s="454"/>
      <c r="AY237" s="454"/>
      <c r="AZ237" s="454"/>
      <c r="BA237" s="454"/>
      <c r="BB237" s="454"/>
      <c r="BC237" s="454"/>
      <c r="BD237" s="454"/>
      <c r="BE237" s="454"/>
      <c r="BF237" s="454"/>
      <c r="BG237" s="454"/>
      <c r="BH237" s="454"/>
    </row>
    <row r="238" spans="3:60" x14ac:dyDescent="0.2">
      <c r="C238" s="506"/>
      <c r="D238" s="504"/>
      <c r="E238" s="504"/>
      <c r="F238" s="504"/>
      <c r="G238" s="504"/>
      <c r="H238" s="504"/>
      <c r="I238" s="504"/>
      <c r="J238" s="504"/>
      <c r="K238" s="504"/>
      <c r="L238" s="504"/>
      <c r="M238" s="504"/>
      <c r="N238" s="504"/>
      <c r="O238" s="504"/>
      <c r="P238" s="504"/>
      <c r="Q238" s="504"/>
      <c r="R238" s="504"/>
      <c r="S238" s="504"/>
      <c r="T238" s="504"/>
      <c r="U238" s="504"/>
      <c r="V238" s="454"/>
      <c r="W238" s="454"/>
      <c r="X238" s="454"/>
      <c r="Y238" s="454"/>
      <c r="Z238" s="454"/>
      <c r="AA238" s="454"/>
      <c r="AB238" s="454"/>
      <c r="AC238" s="454"/>
      <c r="AD238" s="454"/>
      <c r="AE238" s="454"/>
      <c r="AF238" s="454"/>
      <c r="AG238" s="454"/>
      <c r="AH238" s="454"/>
      <c r="AI238" s="454"/>
      <c r="AJ238" s="454"/>
      <c r="AK238" s="454"/>
      <c r="AL238" s="454"/>
      <c r="AM238" s="454"/>
      <c r="AN238" s="454"/>
      <c r="AO238" s="454"/>
      <c r="AP238" s="454"/>
      <c r="AQ238" s="454"/>
      <c r="AR238" s="454"/>
      <c r="AS238" s="454"/>
      <c r="AT238" s="454"/>
      <c r="AU238" s="454"/>
      <c r="AV238" s="454"/>
      <c r="AW238" s="454"/>
      <c r="AX238" s="454"/>
      <c r="AY238" s="454"/>
      <c r="AZ238" s="454"/>
      <c r="BA238" s="454"/>
      <c r="BB238" s="454"/>
      <c r="BC238" s="454"/>
      <c r="BD238" s="454"/>
      <c r="BE238" s="454"/>
      <c r="BF238" s="454"/>
      <c r="BG238" s="454"/>
      <c r="BH238" s="454"/>
    </row>
    <row r="239" spans="3:60" x14ac:dyDescent="0.2">
      <c r="C239" s="506"/>
      <c r="D239" s="504"/>
      <c r="E239" s="504"/>
      <c r="F239" s="504"/>
      <c r="G239" s="504"/>
      <c r="H239" s="504"/>
      <c r="I239" s="504"/>
      <c r="J239" s="504"/>
      <c r="K239" s="504"/>
      <c r="L239" s="504"/>
      <c r="M239" s="504"/>
      <c r="N239" s="504"/>
      <c r="O239" s="504"/>
      <c r="P239" s="504"/>
      <c r="Q239" s="504"/>
      <c r="R239" s="504"/>
      <c r="S239" s="504"/>
      <c r="T239" s="504"/>
      <c r="U239" s="504"/>
      <c r="V239" s="454"/>
      <c r="W239" s="454"/>
      <c r="X239" s="454"/>
      <c r="Y239" s="454"/>
      <c r="Z239" s="454"/>
      <c r="AA239" s="454"/>
      <c r="AB239" s="454"/>
      <c r="AC239" s="454"/>
      <c r="AD239" s="454"/>
      <c r="AE239" s="454"/>
      <c r="AF239" s="454"/>
      <c r="AG239" s="454"/>
      <c r="AH239" s="454"/>
      <c r="AI239" s="454"/>
      <c r="AJ239" s="454"/>
      <c r="AK239" s="454"/>
      <c r="AL239" s="454"/>
      <c r="AM239" s="454"/>
      <c r="AN239" s="454"/>
      <c r="AO239" s="454"/>
      <c r="AP239" s="454"/>
      <c r="AQ239" s="454"/>
      <c r="AR239" s="454"/>
      <c r="AS239" s="454"/>
      <c r="AT239" s="454"/>
      <c r="AU239" s="454"/>
      <c r="AV239" s="454"/>
      <c r="AW239" s="454"/>
      <c r="AX239" s="454"/>
      <c r="AY239" s="454"/>
      <c r="AZ239" s="454"/>
      <c r="BA239" s="454"/>
      <c r="BB239" s="454"/>
      <c r="BC239" s="454"/>
      <c r="BD239" s="454"/>
      <c r="BE239" s="454"/>
      <c r="BF239" s="454"/>
      <c r="BG239" s="454"/>
      <c r="BH239" s="454"/>
    </row>
    <row r="240" spans="3:60" x14ac:dyDescent="0.2">
      <c r="C240" s="506"/>
      <c r="D240" s="504"/>
      <c r="E240" s="504"/>
      <c r="F240" s="504"/>
      <c r="G240" s="504"/>
      <c r="H240" s="504"/>
      <c r="I240" s="504"/>
      <c r="J240" s="504"/>
      <c r="K240" s="504"/>
      <c r="L240" s="504"/>
      <c r="M240" s="504"/>
      <c r="N240" s="504"/>
      <c r="O240" s="504"/>
      <c r="P240" s="504"/>
      <c r="Q240" s="504"/>
      <c r="R240" s="504"/>
      <c r="S240" s="504"/>
      <c r="T240" s="504"/>
      <c r="U240" s="504"/>
      <c r="V240" s="454"/>
      <c r="W240" s="454"/>
      <c r="X240" s="454"/>
      <c r="Y240" s="454"/>
      <c r="Z240" s="454"/>
      <c r="AA240" s="454"/>
      <c r="AB240" s="454"/>
      <c r="AC240" s="454"/>
      <c r="AD240" s="454"/>
      <c r="AE240" s="454"/>
      <c r="AF240" s="454"/>
      <c r="AG240" s="454"/>
      <c r="AH240" s="454"/>
      <c r="AI240" s="454"/>
      <c r="AJ240" s="454"/>
      <c r="AK240" s="454"/>
      <c r="AL240" s="454"/>
      <c r="AM240" s="454"/>
      <c r="AN240" s="454"/>
      <c r="AO240" s="454"/>
      <c r="AP240" s="454"/>
      <c r="AQ240" s="454"/>
      <c r="AR240" s="454"/>
      <c r="AS240" s="454"/>
      <c r="AT240" s="454"/>
      <c r="AU240" s="454"/>
      <c r="AV240" s="454"/>
      <c r="AW240" s="454"/>
      <c r="AX240" s="454"/>
      <c r="AY240" s="454"/>
      <c r="AZ240" s="454"/>
      <c r="BA240" s="454"/>
      <c r="BB240" s="454"/>
      <c r="BC240" s="454"/>
      <c r="BD240" s="454"/>
      <c r="BE240" s="454"/>
      <c r="BF240" s="454"/>
      <c r="BG240" s="454"/>
      <c r="BH240" s="454"/>
    </row>
    <row r="241" spans="3:60" x14ac:dyDescent="0.2">
      <c r="C241" s="506"/>
      <c r="D241" s="504"/>
      <c r="E241" s="504"/>
      <c r="F241" s="504"/>
      <c r="G241" s="504"/>
      <c r="H241" s="504"/>
      <c r="I241" s="504"/>
      <c r="J241" s="504"/>
      <c r="K241" s="504"/>
      <c r="L241" s="504"/>
      <c r="M241" s="504"/>
      <c r="N241" s="504"/>
      <c r="O241" s="504"/>
      <c r="P241" s="504"/>
      <c r="Q241" s="504"/>
      <c r="R241" s="504"/>
      <c r="S241" s="504"/>
      <c r="T241" s="504"/>
      <c r="U241" s="504"/>
      <c r="V241" s="454"/>
      <c r="W241" s="454"/>
      <c r="X241" s="454"/>
      <c r="Y241" s="454"/>
      <c r="Z241" s="454"/>
      <c r="AA241" s="454"/>
      <c r="AB241" s="454"/>
      <c r="AC241" s="454"/>
      <c r="AD241" s="454"/>
      <c r="AE241" s="454"/>
      <c r="AF241" s="454"/>
      <c r="AG241" s="454"/>
      <c r="AH241" s="454"/>
      <c r="AI241" s="454"/>
      <c r="AJ241" s="454"/>
      <c r="AK241" s="454"/>
      <c r="AL241" s="454"/>
      <c r="AM241" s="454"/>
      <c r="AN241" s="454"/>
      <c r="AO241" s="454"/>
      <c r="AP241" s="454"/>
      <c r="AQ241" s="454"/>
      <c r="AR241" s="454"/>
      <c r="AS241" s="454"/>
      <c r="AT241" s="454"/>
      <c r="AU241" s="454"/>
      <c r="AV241" s="454"/>
      <c r="AW241" s="454"/>
      <c r="AX241" s="454"/>
      <c r="AY241" s="454"/>
      <c r="AZ241" s="454"/>
      <c r="BA241" s="454"/>
      <c r="BB241" s="454"/>
      <c r="BC241" s="454"/>
      <c r="BD241" s="454"/>
      <c r="BE241" s="454"/>
      <c r="BF241" s="454"/>
      <c r="BG241" s="454"/>
      <c r="BH241" s="454"/>
    </row>
    <row r="242" spans="3:60" x14ac:dyDescent="0.2">
      <c r="C242" s="506"/>
      <c r="D242" s="504"/>
      <c r="E242" s="504"/>
      <c r="F242" s="504"/>
      <c r="G242" s="504"/>
      <c r="H242" s="504"/>
      <c r="I242" s="504"/>
      <c r="J242" s="504"/>
      <c r="K242" s="504"/>
      <c r="L242" s="504"/>
      <c r="M242" s="504"/>
      <c r="N242" s="504"/>
      <c r="O242" s="504"/>
      <c r="P242" s="504"/>
      <c r="Q242" s="504"/>
      <c r="R242" s="504"/>
      <c r="S242" s="504"/>
      <c r="T242" s="504"/>
      <c r="U242" s="504"/>
      <c r="V242" s="454"/>
      <c r="W242" s="454"/>
      <c r="X242" s="454"/>
      <c r="Y242" s="454"/>
      <c r="Z242" s="454"/>
      <c r="AA242" s="454"/>
      <c r="AB242" s="454"/>
      <c r="AC242" s="454"/>
      <c r="AD242" s="454"/>
      <c r="AE242" s="454"/>
      <c r="AF242" s="454"/>
      <c r="AG242" s="454"/>
      <c r="AH242" s="454"/>
      <c r="AI242" s="454"/>
      <c r="AJ242" s="454"/>
      <c r="AK242" s="454"/>
      <c r="AL242" s="454"/>
      <c r="AM242" s="454"/>
      <c r="AN242" s="454"/>
      <c r="AO242" s="454"/>
      <c r="AP242" s="454"/>
      <c r="AQ242" s="454"/>
      <c r="AR242" s="454"/>
      <c r="AS242" s="454"/>
      <c r="AT242" s="454"/>
      <c r="AU242" s="454"/>
      <c r="AV242" s="454"/>
      <c r="AW242" s="454"/>
      <c r="AX242" s="454"/>
      <c r="AY242" s="454"/>
      <c r="AZ242" s="454"/>
      <c r="BA242" s="454"/>
      <c r="BB242" s="454"/>
      <c r="BC242" s="454"/>
      <c r="BD242" s="454"/>
      <c r="BE242" s="454"/>
      <c r="BF242" s="454"/>
      <c r="BG242" s="454"/>
      <c r="BH242" s="454"/>
    </row>
    <row r="243" spans="3:60" x14ac:dyDescent="0.2">
      <c r="C243" s="506"/>
      <c r="D243" s="504"/>
      <c r="E243" s="504"/>
      <c r="F243" s="504"/>
      <c r="G243" s="504"/>
      <c r="H243" s="504"/>
      <c r="I243" s="504"/>
      <c r="J243" s="504"/>
      <c r="K243" s="504"/>
      <c r="L243" s="504"/>
      <c r="M243" s="504"/>
      <c r="N243" s="504"/>
      <c r="O243" s="504"/>
      <c r="P243" s="504"/>
      <c r="Q243" s="504"/>
      <c r="R243" s="504"/>
      <c r="S243" s="504"/>
      <c r="T243" s="504"/>
      <c r="U243" s="504"/>
      <c r="V243" s="454"/>
      <c r="W243" s="454"/>
      <c r="X243" s="454"/>
      <c r="Y243" s="454"/>
      <c r="Z243" s="454"/>
      <c r="AA243" s="454"/>
      <c r="AB243" s="454"/>
      <c r="AC243" s="454"/>
      <c r="AD243" s="454"/>
      <c r="AE243" s="454"/>
      <c r="AF243" s="454"/>
      <c r="AG243" s="454"/>
      <c r="AH243" s="454"/>
      <c r="AI243" s="454"/>
      <c r="AJ243" s="454"/>
      <c r="AK243" s="454"/>
      <c r="AL243" s="454"/>
      <c r="AM243" s="454"/>
      <c r="AN243" s="454"/>
      <c r="AO243" s="454"/>
      <c r="AP243" s="454"/>
      <c r="AQ243" s="454"/>
      <c r="AR243" s="454"/>
      <c r="AS243" s="454"/>
      <c r="AT243" s="454"/>
      <c r="AU243" s="454"/>
      <c r="AV243" s="454"/>
      <c r="AW243" s="454"/>
      <c r="AX243" s="454"/>
      <c r="AY243" s="454"/>
      <c r="AZ243" s="454"/>
      <c r="BA243" s="454"/>
      <c r="BB243" s="454"/>
      <c r="BC243" s="454"/>
      <c r="BD243" s="454"/>
      <c r="BE243" s="454"/>
      <c r="BF243" s="454"/>
      <c r="BG243" s="454"/>
      <c r="BH243" s="454"/>
    </row>
    <row r="244" spans="3:60" x14ac:dyDescent="0.2">
      <c r="C244" s="506"/>
      <c r="D244" s="504"/>
      <c r="E244" s="504"/>
      <c r="F244" s="504"/>
      <c r="G244" s="504"/>
      <c r="H244" s="504"/>
      <c r="I244" s="504"/>
      <c r="J244" s="504"/>
      <c r="K244" s="504"/>
      <c r="L244" s="504"/>
      <c r="M244" s="504"/>
      <c r="N244" s="504"/>
      <c r="O244" s="504"/>
      <c r="P244" s="504"/>
      <c r="Q244" s="504"/>
      <c r="R244" s="504"/>
      <c r="S244" s="504"/>
      <c r="T244" s="504"/>
      <c r="U244" s="504"/>
      <c r="V244" s="454"/>
      <c r="W244" s="454"/>
      <c r="X244" s="454"/>
      <c r="Y244" s="454"/>
      <c r="Z244" s="454"/>
      <c r="AA244" s="454"/>
      <c r="AB244" s="454"/>
      <c r="AC244" s="454"/>
      <c r="AD244" s="454"/>
      <c r="AE244" s="454"/>
      <c r="AF244" s="454"/>
      <c r="AG244" s="454"/>
      <c r="AH244" s="454"/>
      <c r="AI244" s="454"/>
      <c r="AJ244" s="454"/>
      <c r="AK244" s="454"/>
      <c r="AL244" s="454"/>
      <c r="AM244" s="454"/>
      <c r="AN244" s="454"/>
      <c r="AO244" s="454"/>
      <c r="AP244" s="454"/>
      <c r="AQ244" s="454"/>
      <c r="AR244" s="454"/>
      <c r="AS244" s="454"/>
      <c r="AT244" s="454"/>
      <c r="AU244" s="454"/>
      <c r="AV244" s="454"/>
      <c r="AW244" s="454"/>
      <c r="AX244" s="454"/>
      <c r="AY244" s="454"/>
      <c r="AZ244" s="454"/>
      <c r="BA244" s="454"/>
      <c r="BB244" s="454"/>
      <c r="BC244" s="454"/>
      <c r="BD244" s="454"/>
      <c r="BE244" s="454"/>
      <c r="BF244" s="454"/>
      <c r="BG244" s="454"/>
      <c r="BH244" s="454"/>
    </row>
    <row r="245" spans="3:60" x14ac:dyDescent="0.2">
      <c r="C245" s="506"/>
      <c r="D245" s="504"/>
      <c r="E245" s="504"/>
      <c r="F245" s="504"/>
      <c r="G245" s="504"/>
      <c r="H245" s="504"/>
      <c r="I245" s="504"/>
      <c r="J245" s="504"/>
      <c r="K245" s="504"/>
      <c r="L245" s="504"/>
      <c r="M245" s="504"/>
      <c r="N245" s="504"/>
      <c r="O245" s="504"/>
      <c r="P245" s="504"/>
      <c r="Q245" s="504"/>
      <c r="R245" s="504"/>
      <c r="S245" s="504"/>
      <c r="T245" s="504"/>
      <c r="U245" s="504"/>
      <c r="V245" s="454"/>
      <c r="W245" s="454"/>
      <c r="X245" s="454"/>
      <c r="Y245" s="454"/>
      <c r="Z245" s="454"/>
      <c r="AA245" s="454"/>
      <c r="AB245" s="454"/>
      <c r="AC245" s="454"/>
      <c r="AD245" s="454"/>
      <c r="AE245" s="454"/>
      <c r="AF245" s="454"/>
      <c r="AG245" s="454"/>
      <c r="AH245" s="454"/>
      <c r="AI245" s="454"/>
      <c r="AJ245" s="454"/>
      <c r="AK245" s="454"/>
      <c r="AL245" s="454"/>
      <c r="AM245" s="454"/>
      <c r="AN245" s="454"/>
      <c r="AO245" s="454"/>
      <c r="AP245" s="454"/>
      <c r="AQ245" s="454"/>
      <c r="AR245" s="454"/>
      <c r="AS245" s="454"/>
      <c r="AT245" s="454"/>
      <c r="AU245" s="454"/>
      <c r="AV245" s="454"/>
      <c r="AW245" s="454"/>
      <c r="AX245" s="454"/>
      <c r="AY245" s="454"/>
      <c r="AZ245" s="454"/>
      <c r="BA245" s="454"/>
      <c r="BB245" s="454"/>
      <c r="BC245" s="454"/>
      <c r="BD245" s="454"/>
      <c r="BE245" s="454"/>
      <c r="BF245" s="454"/>
      <c r="BG245" s="454"/>
      <c r="BH245" s="454"/>
    </row>
    <row r="246" spans="3:60" x14ac:dyDescent="0.2">
      <c r="C246" s="506"/>
      <c r="D246" s="504"/>
      <c r="E246" s="504"/>
      <c r="F246" s="504"/>
      <c r="G246" s="504"/>
      <c r="H246" s="504"/>
      <c r="I246" s="504"/>
      <c r="J246" s="504"/>
      <c r="K246" s="504"/>
      <c r="L246" s="504"/>
      <c r="M246" s="504"/>
      <c r="N246" s="504"/>
      <c r="O246" s="504"/>
      <c r="P246" s="504"/>
      <c r="Q246" s="504"/>
      <c r="R246" s="504"/>
      <c r="S246" s="504"/>
      <c r="T246" s="504"/>
      <c r="U246" s="504"/>
      <c r="V246" s="454"/>
      <c r="W246" s="454"/>
      <c r="X246" s="454"/>
      <c r="Y246" s="454"/>
      <c r="Z246" s="454"/>
      <c r="AA246" s="454"/>
      <c r="AB246" s="454"/>
      <c r="AC246" s="454"/>
      <c r="AD246" s="454"/>
      <c r="AE246" s="454"/>
      <c r="AF246" s="454"/>
      <c r="AG246" s="454"/>
      <c r="AH246" s="454"/>
      <c r="AI246" s="454"/>
      <c r="AJ246" s="454"/>
      <c r="AK246" s="454"/>
      <c r="AL246" s="454"/>
      <c r="AM246" s="454"/>
      <c r="AN246" s="454"/>
      <c r="AO246" s="454"/>
      <c r="AP246" s="454"/>
      <c r="AQ246" s="454"/>
      <c r="AR246" s="454"/>
      <c r="AS246" s="454"/>
      <c r="AT246" s="454"/>
      <c r="AU246" s="454"/>
      <c r="AV246" s="454"/>
      <c r="AW246" s="454"/>
      <c r="AX246" s="454"/>
      <c r="AY246" s="454"/>
      <c r="AZ246" s="454"/>
      <c r="BA246" s="454"/>
      <c r="BB246" s="454"/>
      <c r="BC246" s="454"/>
      <c r="BD246" s="454"/>
      <c r="BE246" s="454"/>
      <c r="BF246" s="454"/>
      <c r="BG246" s="454"/>
      <c r="BH246" s="454"/>
    </row>
    <row r="247" spans="3:60" x14ac:dyDescent="0.2">
      <c r="C247" s="506"/>
      <c r="D247" s="504"/>
      <c r="E247" s="504"/>
      <c r="F247" s="504"/>
      <c r="G247" s="504"/>
      <c r="H247" s="504"/>
      <c r="I247" s="504"/>
      <c r="J247" s="504"/>
      <c r="K247" s="504"/>
      <c r="L247" s="504"/>
      <c r="M247" s="504"/>
      <c r="N247" s="504"/>
      <c r="O247" s="504"/>
      <c r="P247" s="504"/>
      <c r="Q247" s="504"/>
      <c r="R247" s="504"/>
      <c r="S247" s="504"/>
      <c r="T247" s="504"/>
      <c r="U247" s="504"/>
      <c r="V247" s="454"/>
      <c r="W247" s="454"/>
      <c r="X247" s="454"/>
      <c r="Y247" s="454"/>
      <c r="Z247" s="454"/>
      <c r="AA247" s="454"/>
      <c r="AB247" s="454"/>
      <c r="AC247" s="454"/>
      <c r="AD247" s="454"/>
      <c r="AE247" s="454"/>
      <c r="AF247" s="454"/>
      <c r="AG247" s="454"/>
      <c r="AH247" s="454"/>
      <c r="AI247" s="454"/>
      <c r="AJ247" s="454"/>
      <c r="AK247" s="454"/>
      <c r="AL247" s="454"/>
      <c r="AM247" s="454"/>
      <c r="AN247" s="454"/>
      <c r="AO247" s="454"/>
      <c r="AP247" s="454"/>
      <c r="AQ247" s="454"/>
      <c r="AR247" s="454"/>
      <c r="AS247" s="454"/>
      <c r="AT247" s="454"/>
      <c r="AU247" s="454"/>
      <c r="AV247" s="454"/>
      <c r="AW247" s="454"/>
      <c r="AX247" s="454"/>
      <c r="AY247" s="454"/>
      <c r="AZ247" s="454"/>
      <c r="BA247" s="454"/>
      <c r="BB247" s="454"/>
      <c r="BC247" s="454"/>
      <c r="BD247" s="454"/>
      <c r="BE247" s="454"/>
      <c r="BF247" s="454"/>
      <c r="BG247" s="454"/>
      <c r="BH247" s="454"/>
    </row>
    <row r="248" spans="3:60" x14ac:dyDescent="0.2">
      <c r="C248" s="506"/>
      <c r="D248" s="504"/>
      <c r="E248" s="504"/>
      <c r="F248" s="504"/>
      <c r="G248" s="504"/>
      <c r="H248" s="504"/>
      <c r="I248" s="504"/>
      <c r="J248" s="504"/>
      <c r="K248" s="504"/>
      <c r="L248" s="504"/>
      <c r="M248" s="504"/>
      <c r="N248" s="504"/>
      <c r="O248" s="504"/>
      <c r="P248" s="504"/>
      <c r="Q248" s="504"/>
      <c r="R248" s="504"/>
      <c r="S248" s="504"/>
      <c r="T248" s="504"/>
      <c r="U248" s="504"/>
      <c r="V248" s="454"/>
      <c r="W248" s="454"/>
      <c r="X248" s="454"/>
      <c r="Y248" s="454"/>
      <c r="Z248" s="454"/>
      <c r="AA248" s="454"/>
      <c r="AB248" s="454"/>
      <c r="AC248" s="454"/>
      <c r="AD248" s="454"/>
      <c r="AE248" s="454"/>
      <c r="AF248" s="454"/>
      <c r="AG248" s="454"/>
      <c r="AH248" s="454"/>
      <c r="AI248" s="454"/>
      <c r="AJ248" s="454"/>
      <c r="AK248" s="454"/>
      <c r="AL248" s="454"/>
      <c r="AM248" s="454"/>
      <c r="AN248" s="454"/>
      <c r="AO248" s="454"/>
      <c r="AP248" s="454"/>
      <c r="AQ248" s="454"/>
      <c r="AR248" s="454"/>
      <c r="AS248" s="454"/>
      <c r="AT248" s="454"/>
      <c r="AU248" s="454"/>
      <c r="AV248" s="454"/>
      <c r="AW248" s="454"/>
      <c r="AX248" s="454"/>
      <c r="AY248" s="454"/>
      <c r="AZ248" s="454"/>
      <c r="BA248" s="454"/>
      <c r="BB248" s="454"/>
      <c r="BC248" s="454"/>
      <c r="BD248" s="454"/>
      <c r="BE248" s="454"/>
      <c r="BF248" s="454"/>
      <c r="BG248" s="454"/>
      <c r="BH248" s="454"/>
    </row>
    <row r="249" spans="3:60" x14ac:dyDescent="0.2">
      <c r="C249" s="506"/>
      <c r="D249" s="504"/>
      <c r="E249" s="504"/>
      <c r="F249" s="504"/>
      <c r="G249" s="504"/>
      <c r="H249" s="504"/>
      <c r="I249" s="504"/>
      <c r="J249" s="504"/>
      <c r="K249" s="504"/>
      <c r="L249" s="504"/>
      <c r="M249" s="504"/>
      <c r="N249" s="504"/>
      <c r="O249" s="504"/>
      <c r="P249" s="504"/>
      <c r="Q249" s="504"/>
      <c r="R249" s="504"/>
      <c r="S249" s="504"/>
      <c r="T249" s="504"/>
      <c r="U249" s="504"/>
      <c r="V249" s="454"/>
      <c r="W249" s="454"/>
      <c r="X249" s="454"/>
      <c r="Y249" s="454"/>
      <c r="Z249" s="454"/>
      <c r="AA249" s="454"/>
      <c r="AB249" s="454"/>
      <c r="AC249" s="454"/>
      <c r="AD249" s="454"/>
      <c r="AE249" s="454"/>
      <c r="AF249" s="454"/>
      <c r="AG249" s="454"/>
      <c r="AH249" s="454"/>
      <c r="AI249" s="454"/>
      <c r="AJ249" s="454"/>
      <c r="AK249" s="454"/>
      <c r="AL249" s="454"/>
      <c r="AM249" s="454"/>
      <c r="AN249" s="454"/>
      <c r="AO249" s="454"/>
      <c r="AP249" s="454"/>
      <c r="AQ249" s="454"/>
      <c r="AR249" s="454"/>
      <c r="AS249" s="454"/>
      <c r="AT249" s="454"/>
      <c r="AU249" s="454"/>
      <c r="AV249" s="454"/>
      <c r="AW249" s="454"/>
      <c r="AX249" s="454"/>
      <c r="AY249" s="454"/>
      <c r="AZ249" s="454"/>
      <c r="BA249" s="454"/>
      <c r="BB249" s="454"/>
      <c r="BC249" s="454"/>
      <c r="BD249" s="454"/>
      <c r="BE249" s="454"/>
      <c r="BF249" s="454"/>
      <c r="BG249" s="454"/>
      <c r="BH249" s="454"/>
    </row>
    <row r="250" spans="3:60" x14ac:dyDescent="0.2">
      <c r="C250" s="506"/>
      <c r="D250" s="504"/>
      <c r="E250" s="504"/>
      <c r="F250" s="504"/>
      <c r="G250" s="504"/>
      <c r="H250" s="504"/>
      <c r="I250" s="504"/>
      <c r="J250" s="504"/>
      <c r="K250" s="504"/>
      <c r="L250" s="504"/>
      <c r="M250" s="504"/>
      <c r="N250" s="504"/>
      <c r="O250" s="504"/>
      <c r="P250" s="504"/>
      <c r="Q250" s="504"/>
      <c r="R250" s="504"/>
      <c r="S250" s="504"/>
      <c r="T250" s="504"/>
      <c r="U250" s="504"/>
      <c r="V250" s="454"/>
      <c r="W250" s="454"/>
      <c r="X250" s="454"/>
      <c r="Y250" s="454"/>
      <c r="Z250" s="454"/>
      <c r="AA250" s="454"/>
      <c r="AB250" s="454"/>
      <c r="AC250" s="454"/>
      <c r="AD250" s="454"/>
      <c r="AE250" s="454"/>
      <c r="AF250" s="454"/>
      <c r="AG250" s="454"/>
      <c r="AH250" s="454"/>
      <c r="AI250" s="454"/>
      <c r="AJ250" s="454"/>
      <c r="AK250" s="454"/>
      <c r="AL250" s="454"/>
      <c r="AM250" s="454"/>
      <c r="AN250" s="454"/>
      <c r="AO250" s="454"/>
      <c r="AP250" s="454"/>
      <c r="AQ250" s="454"/>
      <c r="AR250" s="454"/>
      <c r="AS250" s="454"/>
      <c r="AT250" s="454"/>
      <c r="AU250" s="454"/>
      <c r="AV250" s="454"/>
      <c r="AW250" s="454"/>
      <c r="AX250" s="454"/>
      <c r="AY250" s="454"/>
      <c r="AZ250" s="454"/>
      <c r="BA250" s="454"/>
      <c r="BB250" s="454"/>
      <c r="BC250" s="454"/>
      <c r="BD250" s="454"/>
      <c r="BE250" s="454"/>
      <c r="BF250" s="454"/>
      <c r="BG250" s="454"/>
      <c r="BH250" s="454"/>
    </row>
    <row r="251" spans="3:60" x14ac:dyDescent="0.2">
      <c r="C251" s="506"/>
      <c r="D251" s="504"/>
      <c r="E251" s="504"/>
      <c r="F251" s="504"/>
      <c r="G251" s="504"/>
      <c r="H251" s="504"/>
      <c r="I251" s="504"/>
      <c r="J251" s="504"/>
      <c r="K251" s="504"/>
      <c r="L251" s="504"/>
      <c r="M251" s="504"/>
      <c r="N251" s="504"/>
      <c r="O251" s="504"/>
      <c r="P251" s="504"/>
      <c r="Q251" s="504"/>
      <c r="R251" s="504"/>
      <c r="S251" s="504"/>
      <c r="T251" s="504"/>
      <c r="U251" s="504"/>
      <c r="V251" s="454"/>
      <c r="W251" s="454"/>
      <c r="X251" s="454"/>
      <c r="Y251" s="454"/>
      <c r="Z251" s="454"/>
      <c r="AA251" s="454"/>
      <c r="AB251" s="454"/>
      <c r="AC251" s="454"/>
      <c r="AD251" s="454"/>
      <c r="AE251" s="454"/>
      <c r="AF251" s="454"/>
      <c r="AG251" s="454"/>
      <c r="AH251" s="454"/>
      <c r="AI251" s="454"/>
      <c r="AJ251" s="454"/>
      <c r="AK251" s="454"/>
      <c r="AL251" s="454"/>
      <c r="AM251" s="454"/>
      <c r="AN251" s="454"/>
      <c r="AO251" s="454"/>
      <c r="AP251" s="454"/>
      <c r="AQ251" s="454"/>
      <c r="AR251" s="454"/>
      <c r="AS251" s="454"/>
      <c r="AT251" s="454"/>
      <c r="AU251" s="454"/>
      <c r="AV251" s="454"/>
      <c r="AW251" s="454"/>
      <c r="AX251" s="454"/>
      <c r="AY251" s="454"/>
      <c r="AZ251" s="454"/>
      <c r="BA251" s="454"/>
      <c r="BB251" s="454"/>
      <c r="BC251" s="454"/>
      <c r="BD251" s="454"/>
      <c r="BE251" s="454"/>
      <c r="BF251" s="454"/>
      <c r="BG251" s="454"/>
      <c r="BH251" s="454"/>
    </row>
    <row r="252" spans="3:60" x14ac:dyDescent="0.2">
      <c r="C252" s="506"/>
      <c r="D252" s="504"/>
      <c r="E252" s="504"/>
      <c r="F252" s="504"/>
      <c r="G252" s="504"/>
      <c r="H252" s="504"/>
      <c r="I252" s="504"/>
      <c r="J252" s="504"/>
      <c r="K252" s="504"/>
      <c r="L252" s="504"/>
      <c r="M252" s="504"/>
      <c r="N252" s="504"/>
      <c r="O252" s="504"/>
      <c r="P252" s="504"/>
      <c r="Q252" s="504"/>
      <c r="R252" s="504"/>
      <c r="S252" s="504"/>
      <c r="T252" s="504"/>
      <c r="U252" s="504"/>
      <c r="V252" s="454"/>
      <c r="W252" s="454"/>
      <c r="X252" s="454"/>
      <c r="Y252" s="454"/>
      <c r="Z252" s="454"/>
      <c r="AA252" s="454"/>
      <c r="AB252" s="454"/>
      <c r="AC252" s="454"/>
      <c r="AD252" s="454"/>
      <c r="AE252" s="454"/>
      <c r="AF252" s="454"/>
      <c r="AG252" s="454"/>
      <c r="AH252" s="454"/>
      <c r="AI252" s="454"/>
      <c r="AJ252" s="454"/>
      <c r="AK252" s="454"/>
      <c r="AL252" s="454"/>
      <c r="AM252" s="454"/>
      <c r="AN252" s="454"/>
      <c r="AO252" s="454"/>
      <c r="AP252" s="454"/>
      <c r="AQ252" s="454"/>
      <c r="AR252" s="454"/>
      <c r="AS252" s="454"/>
      <c r="AT252" s="454"/>
      <c r="AU252" s="454"/>
      <c r="AV252" s="454"/>
      <c r="AW252" s="454"/>
      <c r="AX252" s="454"/>
      <c r="AY252" s="454"/>
      <c r="AZ252" s="454"/>
      <c r="BA252" s="454"/>
      <c r="BB252" s="454"/>
      <c r="BC252" s="454"/>
      <c r="BD252" s="454"/>
      <c r="BE252" s="454"/>
      <c r="BF252" s="454"/>
      <c r="BG252" s="454"/>
      <c r="BH252" s="454"/>
    </row>
    <row r="253" spans="3:60" x14ac:dyDescent="0.2">
      <c r="C253" s="506"/>
      <c r="D253" s="504"/>
      <c r="E253" s="504"/>
      <c r="F253" s="504"/>
      <c r="G253" s="504"/>
      <c r="H253" s="504"/>
      <c r="I253" s="504"/>
      <c r="J253" s="504"/>
      <c r="K253" s="504"/>
      <c r="L253" s="504"/>
      <c r="M253" s="504"/>
      <c r="N253" s="504"/>
      <c r="O253" s="504"/>
      <c r="P253" s="504"/>
      <c r="Q253" s="504"/>
      <c r="R253" s="504"/>
      <c r="S253" s="504"/>
      <c r="T253" s="504"/>
      <c r="U253" s="504"/>
      <c r="V253" s="454"/>
      <c r="W253" s="454"/>
      <c r="X253" s="454"/>
      <c r="Y253" s="454"/>
      <c r="Z253" s="454"/>
      <c r="AA253" s="454"/>
      <c r="AB253" s="454"/>
      <c r="AC253" s="454"/>
      <c r="AD253" s="454"/>
      <c r="AE253" s="454"/>
      <c r="AF253" s="454"/>
      <c r="AG253" s="454"/>
      <c r="AH253" s="454"/>
      <c r="AI253" s="454"/>
      <c r="AJ253" s="454"/>
      <c r="AK253" s="454"/>
      <c r="AL253" s="454"/>
      <c r="AM253" s="454"/>
      <c r="AN253" s="454"/>
      <c r="AO253" s="454"/>
      <c r="AP253" s="454"/>
      <c r="AQ253" s="454"/>
      <c r="AR253" s="454"/>
      <c r="AS253" s="454"/>
      <c r="AT253" s="454"/>
      <c r="AU253" s="454"/>
      <c r="AV253" s="454"/>
      <c r="AW253" s="454"/>
      <c r="AX253" s="454"/>
      <c r="AY253" s="454"/>
      <c r="AZ253" s="454"/>
      <c r="BA253" s="454"/>
      <c r="BB253" s="454"/>
      <c r="BC253" s="454"/>
      <c r="BD253" s="454"/>
      <c r="BE253" s="454"/>
      <c r="BF253" s="454"/>
      <c r="BG253" s="454"/>
      <c r="BH253" s="454"/>
    </row>
    <row r="254" spans="3:60" x14ac:dyDescent="0.2">
      <c r="C254" s="506"/>
      <c r="D254" s="504"/>
      <c r="E254" s="504"/>
      <c r="F254" s="504"/>
      <c r="G254" s="504"/>
      <c r="H254" s="504"/>
      <c r="I254" s="504"/>
      <c r="J254" s="504"/>
      <c r="K254" s="504"/>
      <c r="L254" s="504"/>
      <c r="M254" s="504"/>
      <c r="N254" s="504"/>
      <c r="O254" s="504"/>
      <c r="P254" s="504"/>
      <c r="Q254" s="504"/>
      <c r="R254" s="504"/>
      <c r="S254" s="504"/>
      <c r="T254" s="504"/>
      <c r="U254" s="504"/>
      <c r="V254" s="454"/>
      <c r="W254" s="454"/>
      <c r="X254" s="454"/>
      <c r="Y254" s="454"/>
      <c r="Z254" s="454"/>
      <c r="AA254" s="454"/>
      <c r="AB254" s="454"/>
      <c r="AC254" s="454"/>
      <c r="AD254" s="454"/>
      <c r="AE254" s="454"/>
      <c r="AF254" s="454"/>
      <c r="AG254" s="454"/>
      <c r="AH254" s="454"/>
      <c r="AI254" s="454"/>
      <c r="AJ254" s="454"/>
      <c r="AK254" s="454"/>
      <c r="AL254" s="454"/>
      <c r="AM254" s="454"/>
      <c r="AN254" s="454"/>
      <c r="AO254" s="454"/>
      <c r="AP254" s="454"/>
      <c r="AQ254" s="454"/>
      <c r="AR254" s="454"/>
      <c r="AS254" s="454"/>
      <c r="AT254" s="454"/>
      <c r="AU254" s="454"/>
      <c r="AV254" s="454"/>
      <c r="AW254" s="454"/>
      <c r="AX254" s="454"/>
      <c r="AY254" s="454"/>
      <c r="AZ254" s="454"/>
      <c r="BA254" s="454"/>
      <c r="BB254" s="454"/>
      <c r="BC254" s="454"/>
      <c r="BD254" s="454"/>
      <c r="BE254" s="454"/>
      <c r="BF254" s="454"/>
      <c r="BG254" s="454"/>
      <c r="BH254" s="454"/>
    </row>
    <row r="255" spans="3:60" x14ac:dyDescent="0.2">
      <c r="C255" s="506"/>
      <c r="D255" s="504"/>
      <c r="E255" s="504"/>
      <c r="F255" s="504"/>
      <c r="G255" s="504"/>
      <c r="H255" s="504"/>
      <c r="I255" s="504"/>
      <c r="J255" s="504"/>
      <c r="K255" s="504"/>
      <c r="L255" s="504"/>
      <c r="M255" s="504"/>
      <c r="N255" s="504"/>
      <c r="O255" s="504"/>
      <c r="P255" s="504"/>
      <c r="Q255" s="504"/>
      <c r="R255" s="504"/>
      <c r="S255" s="504"/>
      <c r="T255" s="504"/>
      <c r="U255" s="504"/>
      <c r="V255" s="454"/>
      <c r="W255" s="454"/>
      <c r="X255" s="454"/>
      <c r="Y255" s="454"/>
      <c r="Z255" s="454"/>
      <c r="AA255" s="454"/>
      <c r="AB255" s="454"/>
      <c r="AC255" s="454"/>
      <c r="AD255" s="454"/>
      <c r="AE255" s="454"/>
      <c r="AF255" s="454"/>
      <c r="AG255" s="454"/>
      <c r="AH255" s="454"/>
      <c r="AI255" s="454"/>
      <c r="AJ255" s="454"/>
      <c r="AK255" s="454"/>
      <c r="AL255" s="454"/>
      <c r="AM255" s="454"/>
      <c r="AN255" s="454"/>
      <c r="AO255" s="454"/>
      <c r="AP255" s="454"/>
      <c r="AQ255" s="454"/>
      <c r="AR255" s="454"/>
      <c r="AS255" s="454"/>
      <c r="AT255" s="454"/>
      <c r="AU255" s="454"/>
      <c r="AV255" s="454"/>
      <c r="AW255" s="454"/>
      <c r="AX255" s="454"/>
      <c r="AY255" s="454"/>
      <c r="AZ255" s="454"/>
      <c r="BA255" s="454"/>
      <c r="BB255" s="454"/>
      <c r="BC255" s="454"/>
      <c r="BD255" s="454"/>
      <c r="BE255" s="454"/>
      <c r="BF255" s="454"/>
      <c r="BG255" s="454"/>
      <c r="BH255" s="454"/>
    </row>
    <row r="256" spans="3:60" x14ac:dyDescent="0.2">
      <c r="C256" s="506"/>
      <c r="D256" s="504"/>
      <c r="E256" s="504"/>
      <c r="F256" s="504"/>
      <c r="G256" s="504"/>
      <c r="H256" s="504"/>
      <c r="I256" s="504"/>
      <c r="J256" s="504"/>
      <c r="K256" s="504"/>
      <c r="L256" s="504"/>
      <c r="M256" s="504"/>
      <c r="N256" s="504"/>
      <c r="O256" s="504"/>
      <c r="P256" s="504"/>
      <c r="Q256" s="504"/>
      <c r="R256" s="504"/>
      <c r="S256" s="504"/>
      <c r="T256" s="504"/>
      <c r="U256" s="504"/>
      <c r="V256" s="454"/>
      <c r="W256" s="454"/>
      <c r="X256" s="454"/>
      <c r="Y256" s="454"/>
      <c r="Z256" s="454"/>
      <c r="AA256" s="454"/>
      <c r="AB256" s="454"/>
      <c r="AC256" s="454"/>
      <c r="AD256" s="454"/>
      <c r="AE256" s="454"/>
      <c r="AF256" s="454"/>
      <c r="AG256" s="454"/>
      <c r="AH256" s="454"/>
      <c r="AI256" s="454"/>
      <c r="AJ256" s="454"/>
      <c r="AK256" s="454"/>
      <c r="AL256" s="454"/>
      <c r="AM256" s="454"/>
      <c r="AN256" s="454"/>
      <c r="AO256" s="454"/>
      <c r="AP256" s="454"/>
      <c r="AQ256" s="454"/>
      <c r="AR256" s="454"/>
      <c r="AS256" s="454"/>
      <c r="AT256" s="454"/>
      <c r="AU256" s="454"/>
      <c r="AV256" s="454"/>
      <c r="AW256" s="454"/>
      <c r="AX256" s="454"/>
      <c r="AY256" s="454"/>
      <c r="AZ256" s="454"/>
      <c r="BA256" s="454"/>
      <c r="BB256" s="454"/>
      <c r="BC256" s="454"/>
      <c r="BD256" s="454"/>
      <c r="BE256" s="454"/>
      <c r="BF256" s="454"/>
      <c r="BG256" s="454"/>
      <c r="BH256" s="454"/>
    </row>
    <row r="257" spans="3:60" x14ac:dyDescent="0.2">
      <c r="C257" s="506"/>
      <c r="D257" s="504"/>
      <c r="E257" s="504"/>
      <c r="F257" s="504"/>
      <c r="G257" s="504"/>
      <c r="H257" s="504"/>
      <c r="I257" s="504"/>
      <c r="J257" s="504"/>
      <c r="K257" s="504"/>
      <c r="L257" s="504"/>
      <c r="M257" s="504"/>
      <c r="N257" s="504"/>
      <c r="O257" s="504"/>
      <c r="P257" s="504"/>
      <c r="Q257" s="504"/>
      <c r="R257" s="504"/>
      <c r="S257" s="504"/>
      <c r="T257" s="504"/>
      <c r="U257" s="504"/>
      <c r="V257" s="454"/>
      <c r="W257" s="454"/>
      <c r="X257" s="454"/>
      <c r="Y257" s="454"/>
      <c r="Z257" s="454"/>
      <c r="AA257" s="454"/>
      <c r="AB257" s="454"/>
      <c r="AC257" s="454"/>
      <c r="AD257" s="454"/>
      <c r="AE257" s="454"/>
      <c r="AF257" s="454"/>
      <c r="AG257" s="454"/>
      <c r="AH257" s="454"/>
      <c r="AI257" s="454"/>
      <c r="AJ257" s="454"/>
      <c r="AK257" s="454"/>
      <c r="AL257" s="454"/>
      <c r="AM257" s="454"/>
      <c r="AN257" s="454"/>
      <c r="AO257" s="454"/>
      <c r="AP257" s="454"/>
      <c r="AQ257" s="454"/>
      <c r="AR257" s="454"/>
      <c r="AS257" s="454"/>
      <c r="AT257" s="454"/>
      <c r="AU257" s="454"/>
      <c r="AV257" s="454"/>
      <c r="AW257" s="454"/>
      <c r="AX257" s="454"/>
      <c r="AY257" s="454"/>
      <c r="AZ257" s="454"/>
      <c r="BA257" s="454"/>
      <c r="BB257" s="454"/>
      <c r="BC257" s="454"/>
      <c r="BD257" s="454"/>
      <c r="BE257" s="454"/>
      <c r="BF257" s="454"/>
      <c r="BG257" s="454"/>
      <c r="BH257" s="454"/>
    </row>
    <row r="258" spans="3:60" x14ac:dyDescent="0.2">
      <c r="C258" s="506"/>
      <c r="D258" s="504"/>
      <c r="E258" s="504"/>
      <c r="F258" s="504"/>
      <c r="G258" s="504"/>
      <c r="H258" s="504"/>
      <c r="I258" s="504"/>
      <c r="J258" s="504"/>
      <c r="K258" s="504"/>
      <c r="L258" s="504"/>
      <c r="M258" s="504"/>
      <c r="N258" s="504"/>
      <c r="O258" s="504"/>
      <c r="P258" s="504"/>
      <c r="Q258" s="504"/>
      <c r="R258" s="504"/>
      <c r="S258" s="504"/>
      <c r="T258" s="504"/>
      <c r="U258" s="504"/>
      <c r="V258" s="454"/>
      <c r="W258" s="454"/>
      <c r="X258" s="454"/>
      <c r="Y258" s="454"/>
      <c r="Z258" s="454"/>
      <c r="AA258" s="454"/>
      <c r="AB258" s="454"/>
      <c r="AC258" s="454"/>
      <c r="AD258" s="454"/>
      <c r="AE258" s="454"/>
      <c r="AF258" s="454"/>
      <c r="AG258" s="454"/>
      <c r="AH258" s="454"/>
      <c r="AI258" s="454"/>
      <c r="AJ258" s="454"/>
      <c r="AK258" s="454"/>
      <c r="AL258" s="454"/>
      <c r="AM258" s="454"/>
      <c r="AN258" s="454"/>
      <c r="AO258" s="454"/>
      <c r="AP258" s="454"/>
      <c r="AQ258" s="454"/>
      <c r="AR258" s="454"/>
      <c r="AS258" s="454"/>
      <c r="AT258" s="454"/>
      <c r="AU258" s="454"/>
      <c r="AV258" s="454"/>
      <c r="AW258" s="454"/>
      <c r="AX258" s="454"/>
      <c r="AY258" s="454"/>
      <c r="AZ258" s="454"/>
      <c r="BA258" s="454"/>
      <c r="BB258" s="454"/>
      <c r="BC258" s="454"/>
      <c r="BD258" s="454"/>
      <c r="BE258" s="454"/>
      <c r="BF258" s="454"/>
      <c r="BG258" s="454"/>
      <c r="BH258" s="454"/>
    </row>
    <row r="259" spans="3:60" x14ac:dyDescent="0.2">
      <c r="C259" s="506"/>
      <c r="D259" s="504"/>
      <c r="E259" s="504"/>
      <c r="F259" s="504"/>
      <c r="G259" s="504"/>
      <c r="H259" s="504"/>
      <c r="I259" s="504"/>
      <c r="J259" s="504"/>
      <c r="K259" s="504"/>
      <c r="L259" s="504"/>
      <c r="M259" s="504"/>
      <c r="N259" s="504"/>
      <c r="O259" s="504"/>
      <c r="P259" s="504"/>
      <c r="Q259" s="504"/>
      <c r="R259" s="504"/>
      <c r="S259" s="504"/>
      <c r="T259" s="504"/>
      <c r="U259" s="504"/>
      <c r="V259" s="454"/>
      <c r="W259" s="454"/>
      <c r="X259" s="454"/>
      <c r="Y259" s="454"/>
      <c r="Z259" s="454"/>
      <c r="AA259" s="454"/>
      <c r="AB259" s="454"/>
      <c r="AC259" s="454"/>
      <c r="AD259" s="454"/>
      <c r="AE259" s="454"/>
      <c r="AF259" s="454"/>
      <c r="AG259" s="454"/>
      <c r="AH259" s="454"/>
      <c r="AI259" s="454"/>
      <c r="AJ259" s="454"/>
      <c r="AK259" s="454"/>
      <c r="AL259" s="454"/>
      <c r="AM259" s="454"/>
      <c r="AN259" s="454"/>
      <c r="AO259" s="454"/>
      <c r="AP259" s="454"/>
      <c r="AQ259" s="454"/>
      <c r="AR259" s="454"/>
      <c r="AS259" s="454"/>
      <c r="AT259" s="454"/>
      <c r="AU259" s="454"/>
      <c r="AV259" s="454"/>
      <c r="AW259" s="454"/>
      <c r="AX259" s="454"/>
      <c r="AY259" s="454"/>
      <c r="AZ259" s="454"/>
      <c r="BA259" s="454"/>
      <c r="BB259" s="454"/>
      <c r="BC259" s="454"/>
      <c r="BD259" s="454"/>
      <c r="BE259" s="454"/>
      <c r="BF259" s="454"/>
      <c r="BG259" s="454"/>
      <c r="BH259" s="454"/>
    </row>
    <row r="260" spans="3:60" x14ac:dyDescent="0.2">
      <c r="C260" s="506"/>
      <c r="D260" s="504"/>
      <c r="E260" s="504"/>
      <c r="F260" s="504"/>
      <c r="G260" s="504"/>
      <c r="H260" s="504"/>
      <c r="I260" s="504"/>
      <c r="J260" s="504"/>
      <c r="K260" s="504"/>
      <c r="L260" s="504"/>
      <c r="M260" s="504"/>
      <c r="N260" s="504"/>
      <c r="O260" s="504"/>
      <c r="P260" s="504"/>
      <c r="Q260" s="504"/>
      <c r="R260" s="504"/>
      <c r="S260" s="504"/>
      <c r="T260" s="504"/>
      <c r="U260" s="504"/>
      <c r="V260" s="454"/>
      <c r="W260" s="454"/>
      <c r="X260" s="454"/>
      <c r="Y260" s="454"/>
      <c r="Z260" s="454"/>
      <c r="AA260" s="454"/>
      <c r="AB260" s="454"/>
      <c r="AC260" s="454"/>
      <c r="AD260" s="454"/>
      <c r="AE260" s="454"/>
      <c r="AF260" s="454"/>
      <c r="AG260" s="454"/>
      <c r="AH260" s="454"/>
      <c r="AI260" s="454"/>
      <c r="AJ260" s="454"/>
      <c r="AK260" s="454"/>
      <c r="AL260" s="454"/>
      <c r="AM260" s="454"/>
      <c r="AN260" s="454"/>
      <c r="AO260" s="454"/>
      <c r="AP260" s="454"/>
      <c r="AQ260" s="454"/>
      <c r="AR260" s="454"/>
      <c r="AS260" s="454"/>
      <c r="AT260" s="454"/>
      <c r="AU260" s="454"/>
      <c r="AV260" s="454"/>
      <c r="AW260" s="454"/>
      <c r="AX260" s="454"/>
      <c r="AY260" s="454"/>
      <c r="AZ260" s="454"/>
      <c r="BA260" s="454"/>
      <c r="BB260" s="454"/>
      <c r="BC260" s="454"/>
      <c r="BD260" s="454"/>
      <c r="BE260" s="454"/>
      <c r="BF260" s="454"/>
      <c r="BG260" s="454"/>
      <c r="BH260" s="454"/>
    </row>
    <row r="261" spans="3:60" x14ac:dyDescent="0.2">
      <c r="C261" s="506"/>
      <c r="D261" s="504"/>
      <c r="E261" s="504"/>
      <c r="F261" s="504"/>
      <c r="G261" s="504"/>
      <c r="H261" s="504"/>
      <c r="I261" s="504"/>
      <c r="J261" s="504"/>
      <c r="K261" s="504"/>
      <c r="L261" s="504"/>
      <c r="M261" s="504"/>
      <c r="N261" s="504"/>
      <c r="O261" s="504"/>
      <c r="P261" s="504"/>
      <c r="Q261" s="504"/>
      <c r="R261" s="504"/>
      <c r="S261" s="504"/>
      <c r="T261" s="504"/>
      <c r="U261" s="504"/>
      <c r="V261" s="454"/>
      <c r="W261" s="454"/>
      <c r="X261" s="454"/>
      <c r="Y261" s="454"/>
      <c r="Z261" s="454"/>
      <c r="AA261" s="454"/>
      <c r="AB261" s="454"/>
      <c r="AC261" s="454"/>
      <c r="AD261" s="454"/>
      <c r="AE261" s="454"/>
      <c r="AF261" s="454"/>
      <c r="AG261" s="454"/>
      <c r="AH261" s="454"/>
      <c r="AI261" s="454"/>
      <c r="AJ261" s="454"/>
      <c r="AK261" s="454"/>
      <c r="AL261" s="454"/>
      <c r="AM261" s="454"/>
      <c r="AN261" s="454"/>
      <c r="AO261" s="454"/>
      <c r="AP261" s="454"/>
      <c r="AQ261" s="454"/>
      <c r="AR261" s="454"/>
      <c r="AS261" s="454"/>
      <c r="AT261" s="454"/>
      <c r="AU261" s="454"/>
      <c r="AV261" s="454"/>
      <c r="AW261" s="454"/>
      <c r="AX261" s="454"/>
      <c r="AY261" s="454"/>
      <c r="AZ261" s="454"/>
      <c r="BA261" s="454"/>
      <c r="BB261" s="454"/>
      <c r="BC261" s="454"/>
      <c r="BD261" s="454"/>
      <c r="BE261" s="454"/>
      <c r="BF261" s="454"/>
      <c r="BG261" s="454"/>
      <c r="BH261" s="454"/>
    </row>
    <row r="262" spans="3:60" x14ac:dyDescent="0.2">
      <c r="C262" s="506"/>
      <c r="D262" s="504"/>
      <c r="E262" s="504"/>
      <c r="F262" s="504"/>
      <c r="G262" s="504"/>
      <c r="H262" s="504"/>
      <c r="I262" s="504"/>
      <c r="J262" s="504"/>
      <c r="K262" s="504"/>
      <c r="L262" s="504"/>
      <c r="M262" s="504"/>
      <c r="N262" s="504"/>
      <c r="O262" s="504"/>
      <c r="P262" s="504"/>
      <c r="Q262" s="504"/>
      <c r="R262" s="504"/>
      <c r="S262" s="504"/>
      <c r="T262" s="504"/>
      <c r="U262" s="504"/>
      <c r="V262" s="454"/>
      <c r="W262" s="454"/>
      <c r="X262" s="454"/>
      <c r="Y262" s="454"/>
      <c r="Z262" s="454"/>
      <c r="AA262" s="454"/>
      <c r="AB262" s="454"/>
      <c r="AC262" s="454"/>
      <c r="AD262" s="454"/>
      <c r="AE262" s="454"/>
      <c r="AF262" s="454"/>
      <c r="AG262" s="454"/>
      <c r="AH262" s="454"/>
      <c r="AI262" s="454"/>
      <c r="AJ262" s="454"/>
      <c r="AK262" s="454"/>
      <c r="AL262" s="454"/>
      <c r="AM262" s="454"/>
      <c r="AN262" s="454"/>
      <c r="AO262" s="454"/>
      <c r="AP262" s="454"/>
      <c r="AQ262" s="454"/>
      <c r="AR262" s="454"/>
      <c r="AS262" s="454"/>
      <c r="AT262" s="454"/>
      <c r="AU262" s="454"/>
      <c r="AV262" s="454"/>
      <c r="AW262" s="454"/>
      <c r="AX262" s="454"/>
      <c r="AY262" s="454"/>
      <c r="AZ262" s="454"/>
      <c r="BA262" s="454"/>
      <c r="BB262" s="454"/>
      <c r="BC262" s="454"/>
      <c r="BD262" s="454"/>
      <c r="BE262" s="454"/>
      <c r="BF262" s="454"/>
      <c r="BG262" s="454"/>
      <c r="BH262" s="454"/>
    </row>
    <row r="263" spans="3:60" x14ac:dyDescent="0.2">
      <c r="C263" s="506"/>
      <c r="D263" s="504"/>
      <c r="E263" s="504"/>
      <c r="F263" s="504"/>
      <c r="G263" s="504"/>
      <c r="H263" s="504"/>
      <c r="I263" s="504"/>
      <c r="J263" s="504"/>
      <c r="K263" s="504"/>
      <c r="L263" s="504"/>
      <c r="M263" s="504"/>
      <c r="N263" s="504"/>
      <c r="O263" s="504"/>
      <c r="P263" s="504"/>
      <c r="Q263" s="504"/>
      <c r="R263" s="504"/>
      <c r="S263" s="504"/>
      <c r="T263" s="504"/>
      <c r="U263" s="504"/>
      <c r="V263" s="454"/>
      <c r="W263" s="454"/>
      <c r="X263" s="454"/>
      <c r="Y263" s="454"/>
      <c r="Z263" s="454"/>
      <c r="AA263" s="454"/>
      <c r="AB263" s="454"/>
      <c r="AC263" s="454"/>
      <c r="AD263" s="454"/>
      <c r="AE263" s="454"/>
      <c r="AF263" s="454"/>
      <c r="AG263" s="454"/>
      <c r="AH263" s="454"/>
      <c r="AI263" s="454"/>
      <c r="AJ263" s="454"/>
      <c r="AK263" s="454"/>
      <c r="AL263" s="454"/>
      <c r="AM263" s="454"/>
      <c r="AN263" s="454"/>
      <c r="AO263" s="454"/>
      <c r="AP263" s="454"/>
      <c r="AQ263" s="454"/>
      <c r="AR263" s="454"/>
      <c r="AS263" s="454"/>
      <c r="AT263" s="454"/>
      <c r="AU263" s="454"/>
      <c r="AV263" s="454"/>
      <c r="AW263" s="454"/>
      <c r="AX263" s="454"/>
      <c r="AY263" s="454"/>
      <c r="AZ263" s="454"/>
      <c r="BA263" s="454"/>
      <c r="BB263" s="454"/>
      <c r="BC263" s="454"/>
      <c r="BD263" s="454"/>
      <c r="BE263" s="454"/>
      <c r="BF263" s="454"/>
      <c r="BG263" s="454"/>
      <c r="BH263" s="454"/>
    </row>
    <row r="264" spans="3:60" x14ac:dyDescent="0.2">
      <c r="C264" s="506"/>
      <c r="D264" s="504"/>
      <c r="E264" s="504"/>
      <c r="F264" s="504"/>
      <c r="G264" s="504"/>
      <c r="H264" s="504"/>
      <c r="I264" s="504"/>
      <c r="J264" s="504"/>
      <c r="K264" s="504"/>
      <c r="L264" s="504"/>
      <c r="M264" s="504"/>
      <c r="N264" s="504"/>
      <c r="O264" s="504"/>
      <c r="P264" s="504"/>
      <c r="Q264" s="504"/>
      <c r="R264" s="504"/>
      <c r="S264" s="504"/>
      <c r="T264" s="504"/>
      <c r="U264" s="504"/>
      <c r="V264" s="454"/>
      <c r="W264" s="454"/>
      <c r="X264" s="454"/>
      <c r="Y264" s="454"/>
      <c r="Z264" s="454"/>
      <c r="AA264" s="454"/>
      <c r="AB264" s="454"/>
      <c r="AC264" s="454"/>
      <c r="AD264" s="454"/>
      <c r="AE264" s="454"/>
      <c r="AF264" s="454"/>
      <c r="AG264" s="454"/>
      <c r="AH264" s="454"/>
      <c r="AI264" s="454"/>
      <c r="AJ264" s="454"/>
      <c r="AK264" s="454"/>
      <c r="AL264" s="454"/>
      <c r="AM264" s="454"/>
      <c r="AN264" s="454"/>
      <c r="AO264" s="454"/>
      <c r="AP264" s="454"/>
      <c r="AQ264" s="454"/>
      <c r="AR264" s="454"/>
      <c r="AS264" s="454"/>
      <c r="AT264" s="454"/>
      <c r="AU264" s="454"/>
      <c r="AV264" s="454"/>
      <c r="AW264" s="454"/>
      <c r="AX264" s="454"/>
      <c r="AY264" s="454"/>
      <c r="AZ264" s="454"/>
      <c r="BA264" s="454"/>
      <c r="BB264" s="454"/>
      <c r="BC264" s="454"/>
      <c r="BD264" s="454"/>
      <c r="BE264" s="454"/>
      <c r="BF264" s="454"/>
      <c r="BG264" s="454"/>
      <c r="BH264" s="454"/>
    </row>
    <row r="265" spans="3:60" x14ac:dyDescent="0.2">
      <c r="C265" s="506"/>
      <c r="D265" s="504"/>
      <c r="E265" s="504"/>
      <c r="F265" s="504"/>
      <c r="G265" s="504"/>
      <c r="H265" s="504"/>
      <c r="I265" s="504"/>
      <c r="J265" s="504"/>
      <c r="K265" s="504"/>
      <c r="L265" s="504"/>
      <c r="M265" s="504"/>
      <c r="N265" s="504"/>
      <c r="O265" s="504"/>
      <c r="P265" s="504"/>
      <c r="Q265" s="504"/>
      <c r="R265" s="504"/>
      <c r="S265" s="504"/>
      <c r="T265" s="504"/>
      <c r="U265" s="504"/>
      <c r="V265" s="454"/>
      <c r="W265" s="454"/>
      <c r="X265" s="454"/>
      <c r="Y265" s="454"/>
      <c r="Z265" s="454"/>
      <c r="AA265" s="454"/>
      <c r="AB265" s="454"/>
      <c r="AC265" s="454"/>
      <c r="AD265" s="454"/>
      <c r="AE265" s="454"/>
      <c r="AF265" s="454"/>
      <c r="AG265" s="454"/>
      <c r="AH265" s="454"/>
      <c r="AI265" s="454"/>
      <c r="AJ265" s="454"/>
      <c r="AK265" s="454"/>
      <c r="AL265" s="454"/>
      <c r="AM265" s="454"/>
      <c r="AN265" s="454"/>
      <c r="AO265" s="454"/>
      <c r="AP265" s="454"/>
      <c r="AQ265" s="454"/>
      <c r="AR265" s="454"/>
      <c r="AS265" s="454"/>
      <c r="AT265" s="454"/>
      <c r="AU265" s="454"/>
      <c r="AV265" s="454"/>
      <c r="AW265" s="454"/>
      <c r="AX265" s="454"/>
      <c r="AY265" s="454"/>
      <c r="AZ265" s="454"/>
      <c r="BA265" s="454"/>
      <c r="BB265" s="454"/>
      <c r="BC265" s="454"/>
      <c r="BD265" s="454"/>
      <c r="BE265" s="454"/>
      <c r="BF265" s="454"/>
      <c r="BG265" s="454"/>
      <c r="BH265" s="454"/>
    </row>
    <row r="266" spans="3:60" x14ac:dyDescent="0.2">
      <c r="C266" s="506"/>
      <c r="D266" s="504"/>
      <c r="E266" s="504"/>
      <c r="F266" s="504"/>
      <c r="G266" s="504"/>
      <c r="H266" s="504"/>
      <c r="I266" s="504"/>
      <c r="J266" s="504"/>
      <c r="K266" s="504"/>
      <c r="L266" s="504"/>
      <c r="M266" s="504"/>
      <c r="N266" s="504"/>
      <c r="O266" s="504"/>
      <c r="P266" s="504"/>
      <c r="Q266" s="504"/>
      <c r="R266" s="504"/>
      <c r="S266" s="504"/>
      <c r="T266" s="504"/>
      <c r="U266" s="504"/>
      <c r="V266" s="454"/>
      <c r="W266" s="454"/>
      <c r="X266" s="454"/>
      <c r="Y266" s="454"/>
      <c r="Z266" s="454"/>
      <c r="AA266" s="454"/>
      <c r="AB266" s="454"/>
      <c r="AC266" s="454"/>
      <c r="AD266" s="454"/>
      <c r="AE266" s="454"/>
      <c r="AF266" s="454"/>
      <c r="AG266" s="454"/>
      <c r="AH266" s="454"/>
      <c r="AI266" s="454"/>
      <c r="AJ266" s="454"/>
      <c r="AK266" s="454"/>
      <c r="AL266" s="454"/>
      <c r="AM266" s="454"/>
      <c r="AN266" s="454"/>
      <c r="AO266" s="454"/>
      <c r="AP266" s="454"/>
      <c r="AQ266" s="454"/>
      <c r="AR266" s="454"/>
      <c r="AS266" s="454"/>
      <c r="AT266" s="454"/>
      <c r="AU266" s="454"/>
      <c r="AV266" s="454"/>
      <c r="AW266" s="454"/>
      <c r="AX266" s="454"/>
      <c r="AY266" s="454"/>
      <c r="AZ266" s="454"/>
      <c r="BA266" s="454"/>
      <c r="BB266" s="454"/>
      <c r="BC266" s="454"/>
      <c r="BD266" s="454"/>
      <c r="BE266" s="454"/>
      <c r="BF266" s="454"/>
      <c r="BG266" s="454"/>
      <c r="BH266" s="454"/>
    </row>
    <row r="267" spans="3:60" x14ac:dyDescent="0.2">
      <c r="C267" s="506"/>
      <c r="D267" s="504"/>
      <c r="E267" s="504"/>
      <c r="F267" s="504"/>
      <c r="G267" s="504"/>
      <c r="H267" s="504"/>
      <c r="I267" s="504"/>
      <c r="J267" s="504"/>
      <c r="K267" s="504"/>
      <c r="L267" s="504"/>
      <c r="M267" s="504"/>
      <c r="N267" s="504"/>
      <c r="O267" s="504"/>
      <c r="P267" s="504"/>
      <c r="Q267" s="504"/>
      <c r="R267" s="504"/>
      <c r="S267" s="504"/>
      <c r="T267" s="504"/>
      <c r="U267" s="504"/>
      <c r="V267" s="454"/>
      <c r="W267" s="454"/>
      <c r="X267" s="454"/>
      <c r="Y267" s="454"/>
      <c r="Z267" s="454"/>
      <c r="AA267" s="454"/>
      <c r="AB267" s="454"/>
      <c r="AC267" s="454"/>
      <c r="AD267" s="454"/>
      <c r="AE267" s="454"/>
      <c r="AF267" s="454"/>
      <c r="AG267" s="454"/>
      <c r="AH267" s="454"/>
      <c r="AI267" s="454"/>
      <c r="AJ267" s="454"/>
      <c r="AK267" s="454"/>
      <c r="AL267" s="454"/>
      <c r="AM267" s="454"/>
      <c r="AN267" s="454"/>
      <c r="AO267" s="454"/>
      <c r="AP267" s="454"/>
      <c r="AQ267" s="454"/>
      <c r="AR267" s="454"/>
      <c r="AS267" s="454"/>
      <c r="AT267" s="454"/>
      <c r="AU267" s="454"/>
      <c r="AV267" s="454"/>
      <c r="AW267" s="454"/>
      <c r="AX267" s="454"/>
      <c r="AY267" s="454"/>
      <c r="AZ267" s="454"/>
      <c r="BA267" s="454"/>
      <c r="BB267" s="454"/>
      <c r="BC267" s="454"/>
      <c r="BD267" s="454"/>
      <c r="BE267" s="454"/>
      <c r="BF267" s="454"/>
      <c r="BG267" s="454"/>
      <c r="BH267" s="454"/>
    </row>
    <row r="268" spans="3:60" x14ac:dyDescent="0.2">
      <c r="C268" s="506"/>
      <c r="D268" s="504"/>
      <c r="E268" s="504"/>
      <c r="F268" s="504"/>
      <c r="G268" s="504"/>
      <c r="H268" s="504"/>
      <c r="I268" s="504"/>
      <c r="J268" s="504"/>
      <c r="K268" s="504"/>
      <c r="L268" s="504"/>
      <c r="M268" s="504"/>
      <c r="N268" s="504"/>
      <c r="O268" s="504"/>
      <c r="P268" s="504"/>
      <c r="Q268" s="504"/>
      <c r="R268" s="504"/>
      <c r="S268" s="504"/>
      <c r="T268" s="504"/>
      <c r="U268" s="504"/>
      <c r="V268" s="454"/>
      <c r="W268" s="454"/>
      <c r="X268" s="454"/>
      <c r="Y268" s="454"/>
      <c r="Z268" s="454"/>
      <c r="AA268" s="454"/>
      <c r="AB268" s="454"/>
      <c r="AC268" s="454"/>
      <c r="AD268" s="454"/>
      <c r="AE268" s="454"/>
      <c r="AF268" s="454"/>
      <c r="AG268" s="454"/>
      <c r="AH268" s="454"/>
      <c r="AI268" s="454"/>
      <c r="AJ268" s="454"/>
      <c r="AK268" s="454"/>
      <c r="AL268" s="454"/>
      <c r="AM268" s="454"/>
      <c r="AN268" s="454"/>
      <c r="AO268" s="454"/>
      <c r="AP268" s="454"/>
      <c r="AQ268" s="454"/>
      <c r="AR268" s="454"/>
      <c r="AS268" s="454"/>
      <c r="AT268" s="454"/>
      <c r="AU268" s="454"/>
      <c r="AV268" s="454"/>
      <c r="AW268" s="454"/>
      <c r="AX268" s="454"/>
      <c r="AY268" s="454"/>
      <c r="AZ268" s="454"/>
      <c r="BA268" s="454"/>
      <c r="BB268" s="454"/>
      <c r="BC268" s="454"/>
      <c r="BD268" s="454"/>
      <c r="BE268" s="454"/>
      <c r="BF268" s="454"/>
      <c r="BG268" s="454"/>
      <c r="BH268" s="454"/>
    </row>
    <row r="269" spans="3:60" x14ac:dyDescent="0.2">
      <c r="C269" s="506"/>
      <c r="D269" s="504"/>
      <c r="E269" s="504"/>
      <c r="F269" s="504"/>
      <c r="G269" s="504"/>
      <c r="H269" s="504"/>
      <c r="I269" s="504"/>
      <c r="J269" s="504"/>
      <c r="K269" s="504"/>
      <c r="L269" s="504"/>
      <c r="M269" s="504"/>
      <c r="N269" s="504"/>
      <c r="O269" s="504"/>
      <c r="P269" s="504"/>
      <c r="Q269" s="504"/>
      <c r="R269" s="504"/>
      <c r="S269" s="504"/>
      <c r="T269" s="504"/>
      <c r="U269" s="504"/>
      <c r="V269" s="454"/>
      <c r="W269" s="454"/>
      <c r="X269" s="454"/>
      <c r="Y269" s="454"/>
      <c r="Z269" s="454"/>
      <c r="AA269" s="454"/>
      <c r="AB269" s="454"/>
      <c r="AC269" s="454"/>
      <c r="AD269" s="454"/>
      <c r="AE269" s="454"/>
      <c r="AF269" s="454"/>
      <c r="AG269" s="454"/>
      <c r="AH269" s="454"/>
      <c r="AI269" s="454"/>
      <c r="AJ269" s="454"/>
      <c r="AK269" s="454"/>
      <c r="AL269" s="454"/>
      <c r="AM269" s="454"/>
      <c r="AN269" s="454"/>
      <c r="AO269" s="454"/>
      <c r="AP269" s="454"/>
      <c r="AQ269" s="454"/>
      <c r="AR269" s="454"/>
      <c r="AS269" s="454"/>
      <c r="AT269" s="454"/>
      <c r="AU269" s="454"/>
      <c r="AV269" s="454"/>
      <c r="AW269" s="454"/>
      <c r="AX269" s="454"/>
      <c r="AY269" s="454"/>
      <c r="AZ269" s="454"/>
      <c r="BA269" s="454"/>
      <c r="BB269" s="454"/>
      <c r="BC269" s="454"/>
      <c r="BD269" s="454"/>
      <c r="BE269" s="454"/>
      <c r="BF269" s="454"/>
      <c r="BG269" s="454"/>
      <c r="BH269" s="454"/>
    </row>
    <row r="270" spans="3:60" x14ac:dyDescent="0.2">
      <c r="C270" s="506"/>
      <c r="D270" s="504"/>
      <c r="E270" s="504"/>
      <c r="F270" s="504"/>
      <c r="G270" s="504"/>
      <c r="H270" s="504"/>
      <c r="I270" s="504"/>
      <c r="J270" s="504"/>
      <c r="K270" s="504"/>
      <c r="L270" s="504"/>
      <c r="M270" s="504"/>
      <c r="N270" s="504"/>
      <c r="O270" s="504"/>
      <c r="P270" s="504"/>
      <c r="Q270" s="504"/>
      <c r="R270" s="504"/>
      <c r="S270" s="504"/>
      <c r="T270" s="504"/>
      <c r="U270" s="504"/>
      <c r="V270" s="454"/>
      <c r="W270" s="454"/>
      <c r="X270" s="454"/>
      <c r="Y270" s="454"/>
      <c r="Z270" s="454"/>
      <c r="AA270" s="454"/>
      <c r="AB270" s="454"/>
      <c r="AC270" s="454"/>
      <c r="AD270" s="454"/>
      <c r="AE270" s="454"/>
      <c r="AF270" s="454"/>
      <c r="AG270" s="454"/>
      <c r="AH270" s="454"/>
      <c r="AI270" s="454"/>
      <c r="AJ270" s="454"/>
      <c r="AK270" s="454"/>
      <c r="AL270" s="454"/>
      <c r="AM270" s="454"/>
      <c r="AN270" s="454"/>
      <c r="AO270" s="454"/>
      <c r="AP270" s="454"/>
      <c r="AQ270" s="454"/>
      <c r="AR270" s="454"/>
      <c r="AS270" s="454"/>
      <c r="AT270" s="454"/>
      <c r="AU270" s="454"/>
      <c r="AV270" s="454"/>
      <c r="AW270" s="454"/>
      <c r="AX270" s="454"/>
      <c r="AY270" s="454"/>
      <c r="AZ270" s="454"/>
      <c r="BA270" s="454"/>
      <c r="BB270" s="454"/>
      <c r="BC270" s="454"/>
      <c r="BD270" s="454"/>
      <c r="BE270" s="454"/>
      <c r="BF270" s="454"/>
      <c r="BG270" s="454"/>
      <c r="BH270" s="454"/>
    </row>
    <row r="271" spans="3:60" x14ac:dyDescent="0.2">
      <c r="C271" s="506"/>
      <c r="D271" s="504"/>
      <c r="E271" s="504"/>
      <c r="F271" s="504"/>
      <c r="G271" s="504"/>
      <c r="H271" s="504"/>
      <c r="I271" s="504"/>
      <c r="J271" s="504"/>
      <c r="K271" s="504"/>
      <c r="L271" s="504"/>
      <c r="M271" s="504"/>
      <c r="N271" s="504"/>
      <c r="O271" s="504"/>
      <c r="P271" s="504"/>
      <c r="Q271" s="504"/>
      <c r="R271" s="504"/>
      <c r="S271" s="504"/>
      <c r="T271" s="504"/>
      <c r="U271" s="504"/>
      <c r="V271" s="454"/>
      <c r="W271" s="454"/>
      <c r="X271" s="454"/>
      <c r="Y271" s="454"/>
      <c r="Z271" s="454"/>
      <c r="AA271" s="454"/>
      <c r="AB271" s="454"/>
      <c r="AC271" s="454"/>
      <c r="AD271" s="454"/>
      <c r="AE271" s="454"/>
      <c r="AF271" s="454"/>
      <c r="AG271" s="454"/>
      <c r="AH271" s="454"/>
      <c r="AI271" s="454"/>
      <c r="AJ271" s="454"/>
      <c r="AK271" s="454"/>
      <c r="AL271" s="454"/>
      <c r="AM271" s="454"/>
      <c r="AN271" s="454"/>
      <c r="AO271" s="454"/>
      <c r="AP271" s="454"/>
      <c r="AQ271" s="454"/>
      <c r="AR271" s="454"/>
      <c r="AS271" s="454"/>
      <c r="AT271" s="454"/>
      <c r="AU271" s="454"/>
      <c r="AV271" s="454"/>
      <c r="AW271" s="454"/>
      <c r="AX271" s="454"/>
      <c r="AY271" s="454"/>
      <c r="AZ271" s="454"/>
      <c r="BA271" s="454"/>
      <c r="BB271" s="454"/>
      <c r="BC271" s="454"/>
      <c r="BD271" s="454"/>
      <c r="BE271" s="454"/>
      <c r="BF271" s="454"/>
      <c r="BG271" s="454"/>
      <c r="BH271" s="454"/>
    </row>
    <row r="272" spans="3:60" x14ac:dyDescent="0.2">
      <c r="C272" s="506"/>
      <c r="D272" s="504"/>
      <c r="E272" s="504"/>
      <c r="F272" s="504"/>
      <c r="G272" s="504"/>
      <c r="H272" s="504"/>
      <c r="I272" s="504"/>
      <c r="J272" s="504"/>
      <c r="K272" s="504"/>
      <c r="L272" s="504"/>
      <c r="M272" s="504"/>
      <c r="N272" s="504"/>
      <c r="O272" s="504"/>
      <c r="P272" s="504"/>
      <c r="Q272" s="504"/>
      <c r="R272" s="504"/>
      <c r="S272" s="504"/>
      <c r="T272" s="504"/>
      <c r="U272" s="504"/>
      <c r="V272" s="454"/>
      <c r="W272" s="454"/>
      <c r="X272" s="454"/>
      <c r="Y272" s="454"/>
      <c r="Z272" s="454"/>
      <c r="AA272" s="454"/>
      <c r="AB272" s="454"/>
      <c r="AC272" s="454"/>
      <c r="AD272" s="454"/>
      <c r="AE272" s="454"/>
      <c r="AF272" s="454"/>
      <c r="AG272" s="454"/>
      <c r="AH272" s="454"/>
      <c r="AI272" s="454"/>
      <c r="AJ272" s="454"/>
      <c r="AK272" s="454"/>
      <c r="AL272" s="454"/>
      <c r="AM272" s="454"/>
      <c r="AN272" s="454"/>
      <c r="AO272" s="454"/>
      <c r="AP272" s="454"/>
      <c r="AQ272" s="454"/>
      <c r="AR272" s="454"/>
      <c r="AS272" s="454"/>
      <c r="AT272" s="454"/>
      <c r="AU272" s="454"/>
      <c r="AV272" s="454"/>
      <c r="AW272" s="454"/>
      <c r="AX272" s="454"/>
      <c r="AY272" s="454"/>
      <c r="AZ272" s="454"/>
      <c r="BA272" s="454"/>
      <c r="BB272" s="454"/>
      <c r="BC272" s="454"/>
      <c r="BD272" s="454"/>
      <c r="BE272" s="454"/>
      <c r="BF272" s="454"/>
      <c r="BG272" s="454"/>
      <c r="BH272" s="454"/>
    </row>
    <row r="273" spans="3:60" x14ac:dyDescent="0.2">
      <c r="C273" s="506"/>
      <c r="D273" s="504"/>
      <c r="E273" s="504"/>
      <c r="F273" s="504"/>
      <c r="G273" s="504"/>
      <c r="H273" s="504"/>
      <c r="I273" s="504"/>
      <c r="J273" s="504"/>
      <c r="K273" s="504"/>
      <c r="L273" s="504"/>
      <c r="M273" s="504"/>
      <c r="N273" s="504"/>
      <c r="O273" s="504"/>
      <c r="P273" s="504"/>
      <c r="Q273" s="504"/>
      <c r="R273" s="504"/>
      <c r="S273" s="504"/>
      <c r="T273" s="504"/>
      <c r="U273" s="504"/>
      <c r="V273" s="454"/>
      <c r="W273" s="454"/>
      <c r="X273" s="454"/>
      <c r="Y273" s="454"/>
      <c r="Z273" s="454"/>
      <c r="AA273" s="454"/>
      <c r="AB273" s="454"/>
      <c r="AC273" s="454"/>
      <c r="AD273" s="454"/>
      <c r="AE273" s="454"/>
      <c r="AF273" s="454"/>
      <c r="AG273" s="454"/>
      <c r="AH273" s="454"/>
      <c r="AI273" s="454"/>
      <c r="AJ273" s="454"/>
      <c r="AK273" s="454"/>
      <c r="AL273" s="454"/>
      <c r="AM273" s="454"/>
      <c r="AN273" s="454"/>
      <c r="AO273" s="454"/>
      <c r="AP273" s="454"/>
      <c r="AQ273" s="454"/>
      <c r="AR273" s="454"/>
      <c r="AS273" s="454"/>
      <c r="AT273" s="454"/>
      <c r="AU273" s="454"/>
      <c r="AV273" s="454"/>
      <c r="AW273" s="454"/>
      <c r="AX273" s="454"/>
      <c r="AY273" s="454"/>
      <c r="AZ273" s="454"/>
      <c r="BA273" s="454"/>
      <c r="BB273" s="454"/>
      <c r="BC273" s="454"/>
      <c r="BD273" s="454"/>
      <c r="BE273" s="454"/>
      <c r="BF273" s="454"/>
      <c r="BG273" s="454"/>
      <c r="BH273" s="454"/>
    </row>
    <row r="274" spans="3:60" x14ac:dyDescent="0.2">
      <c r="C274" s="506"/>
      <c r="D274" s="504"/>
      <c r="E274" s="504"/>
      <c r="F274" s="504"/>
      <c r="G274" s="504"/>
      <c r="H274" s="504"/>
      <c r="I274" s="504"/>
      <c r="J274" s="504"/>
      <c r="K274" s="504"/>
      <c r="L274" s="504"/>
      <c r="M274" s="504"/>
      <c r="N274" s="504"/>
      <c r="O274" s="504"/>
      <c r="P274" s="504"/>
      <c r="Q274" s="504"/>
      <c r="R274" s="504"/>
      <c r="S274" s="504"/>
      <c r="T274" s="504"/>
      <c r="U274" s="504"/>
      <c r="V274" s="454"/>
      <c r="W274" s="454"/>
      <c r="X274" s="454"/>
      <c r="Y274" s="454"/>
      <c r="Z274" s="454"/>
      <c r="AA274" s="454"/>
      <c r="AB274" s="454"/>
      <c r="AC274" s="454"/>
      <c r="AD274" s="454"/>
      <c r="AE274" s="454"/>
      <c r="AF274" s="454"/>
      <c r="AG274" s="454"/>
      <c r="AH274" s="454"/>
      <c r="AI274" s="454"/>
      <c r="AJ274" s="454"/>
      <c r="AK274" s="454"/>
      <c r="AL274" s="454"/>
      <c r="AM274" s="454"/>
      <c r="AN274" s="454"/>
      <c r="AO274" s="454"/>
      <c r="AP274" s="454"/>
      <c r="AQ274" s="454"/>
      <c r="AR274" s="454"/>
      <c r="AS274" s="454"/>
      <c r="AT274" s="454"/>
      <c r="AU274" s="454"/>
      <c r="AV274" s="454"/>
      <c r="AW274" s="454"/>
      <c r="AX274" s="454"/>
      <c r="AY274" s="454"/>
      <c r="AZ274" s="454"/>
      <c r="BA274" s="454"/>
      <c r="BB274" s="454"/>
      <c r="BC274" s="454"/>
      <c r="BD274" s="454"/>
      <c r="BE274" s="454"/>
      <c r="BF274" s="454"/>
      <c r="BG274" s="454"/>
      <c r="BH274" s="454"/>
    </row>
    <row r="275" spans="3:60" x14ac:dyDescent="0.2">
      <c r="C275" s="506"/>
      <c r="D275" s="504"/>
      <c r="E275" s="504"/>
      <c r="F275" s="504"/>
      <c r="G275" s="504"/>
      <c r="H275" s="504"/>
      <c r="I275" s="504"/>
      <c r="J275" s="504"/>
      <c r="K275" s="504"/>
      <c r="L275" s="504"/>
      <c r="M275" s="504"/>
      <c r="N275" s="504"/>
      <c r="O275" s="504"/>
      <c r="P275" s="504"/>
      <c r="Q275" s="504"/>
      <c r="R275" s="504"/>
      <c r="S275" s="504"/>
      <c r="T275" s="504"/>
      <c r="U275" s="504"/>
      <c r="V275" s="454"/>
      <c r="W275" s="454"/>
      <c r="X275" s="454"/>
      <c r="Y275" s="454"/>
      <c r="Z275" s="454"/>
      <c r="AA275" s="454"/>
      <c r="AB275" s="454"/>
      <c r="AC275" s="454"/>
      <c r="AD275" s="454"/>
      <c r="AE275" s="454"/>
      <c r="AF275" s="454"/>
      <c r="AG275" s="454"/>
      <c r="AH275" s="454"/>
      <c r="AI275" s="454"/>
      <c r="AJ275" s="454"/>
      <c r="AK275" s="454"/>
      <c r="AL275" s="454"/>
      <c r="AM275" s="454"/>
      <c r="AN275" s="454"/>
      <c r="AO275" s="454"/>
      <c r="AP275" s="454"/>
      <c r="AQ275" s="454"/>
      <c r="AR275" s="454"/>
      <c r="AS275" s="454"/>
      <c r="AT275" s="454"/>
      <c r="AU275" s="454"/>
      <c r="AV275" s="454"/>
      <c r="AW275" s="454"/>
      <c r="AX275" s="454"/>
      <c r="AY275" s="454"/>
      <c r="AZ275" s="454"/>
      <c r="BA275" s="454"/>
      <c r="BB275" s="454"/>
      <c r="BC275" s="454"/>
      <c r="BD275" s="454"/>
      <c r="BE275" s="454"/>
      <c r="BF275" s="454"/>
      <c r="BG275" s="454"/>
      <c r="BH275" s="454"/>
    </row>
    <row r="276" spans="3:60" x14ac:dyDescent="0.2">
      <c r="C276" s="506"/>
      <c r="D276" s="504"/>
      <c r="E276" s="504"/>
      <c r="F276" s="504"/>
      <c r="G276" s="504"/>
      <c r="H276" s="504"/>
      <c r="I276" s="504"/>
      <c r="J276" s="504"/>
      <c r="K276" s="504"/>
      <c r="L276" s="504"/>
      <c r="M276" s="504"/>
      <c r="N276" s="504"/>
      <c r="O276" s="504"/>
      <c r="P276" s="504"/>
      <c r="Q276" s="504"/>
      <c r="R276" s="504"/>
      <c r="S276" s="504"/>
      <c r="T276" s="504"/>
      <c r="U276" s="504"/>
      <c r="V276" s="454"/>
      <c r="W276" s="454"/>
      <c r="X276" s="454"/>
      <c r="Y276" s="454"/>
      <c r="Z276" s="454"/>
      <c r="AA276" s="454"/>
      <c r="AB276" s="454"/>
      <c r="AC276" s="454"/>
      <c r="AD276" s="454"/>
      <c r="AE276" s="454"/>
      <c r="AF276" s="454"/>
      <c r="AG276" s="454"/>
      <c r="AH276" s="454"/>
      <c r="AI276" s="454"/>
      <c r="AJ276" s="454"/>
      <c r="AK276" s="454"/>
      <c r="AL276" s="454"/>
      <c r="AM276" s="454"/>
      <c r="AN276" s="454"/>
      <c r="AO276" s="454"/>
      <c r="AP276" s="454"/>
      <c r="AQ276" s="454"/>
      <c r="AR276" s="454"/>
      <c r="AS276" s="454"/>
      <c r="AT276" s="454"/>
      <c r="AU276" s="454"/>
      <c r="AV276" s="454"/>
      <c r="AW276" s="454"/>
      <c r="AX276" s="454"/>
      <c r="AY276" s="454"/>
      <c r="AZ276" s="454"/>
      <c r="BA276" s="454"/>
      <c r="BB276" s="454"/>
      <c r="BC276" s="454"/>
      <c r="BD276" s="454"/>
      <c r="BE276" s="454"/>
      <c r="BF276" s="454"/>
      <c r="BG276" s="454"/>
      <c r="BH276" s="454"/>
    </row>
    <row r="277" spans="3:60" x14ac:dyDescent="0.2">
      <c r="C277" s="506"/>
      <c r="D277" s="504"/>
      <c r="E277" s="504"/>
      <c r="F277" s="504"/>
      <c r="G277" s="504"/>
      <c r="H277" s="504"/>
      <c r="I277" s="504"/>
      <c r="J277" s="504"/>
      <c r="K277" s="504"/>
      <c r="L277" s="504"/>
      <c r="M277" s="504"/>
      <c r="N277" s="504"/>
      <c r="O277" s="504"/>
      <c r="P277" s="504"/>
      <c r="Q277" s="504"/>
      <c r="R277" s="504"/>
      <c r="S277" s="504"/>
      <c r="T277" s="504"/>
      <c r="U277" s="504"/>
      <c r="V277" s="454"/>
      <c r="W277" s="454"/>
      <c r="X277" s="454"/>
      <c r="Y277" s="454"/>
      <c r="Z277" s="454"/>
      <c r="AA277" s="454"/>
      <c r="AB277" s="454"/>
      <c r="AC277" s="454"/>
      <c r="AD277" s="454"/>
      <c r="AE277" s="454"/>
      <c r="AF277" s="454"/>
      <c r="AG277" s="454"/>
      <c r="AH277" s="454"/>
      <c r="AI277" s="454"/>
      <c r="AJ277" s="454"/>
      <c r="AK277" s="454"/>
      <c r="AL277" s="454"/>
      <c r="AM277" s="454"/>
      <c r="AN277" s="454"/>
      <c r="AO277" s="454"/>
      <c r="AP277" s="454"/>
      <c r="AQ277" s="454"/>
      <c r="AR277" s="454"/>
      <c r="AS277" s="454"/>
      <c r="AT277" s="454"/>
      <c r="AU277" s="454"/>
      <c r="AV277" s="454"/>
      <c r="AW277" s="454"/>
      <c r="AX277" s="454"/>
      <c r="AY277" s="454"/>
      <c r="AZ277" s="454"/>
      <c r="BA277" s="454"/>
      <c r="BB277" s="454"/>
      <c r="BC277" s="454"/>
      <c r="BD277" s="454"/>
      <c r="BE277" s="454"/>
      <c r="BF277" s="454"/>
      <c r="BG277" s="454"/>
      <c r="BH277" s="454"/>
    </row>
    <row r="278" spans="3:60" x14ac:dyDescent="0.2">
      <c r="C278" s="506"/>
      <c r="D278" s="504"/>
      <c r="E278" s="504"/>
      <c r="F278" s="504"/>
      <c r="G278" s="504"/>
      <c r="H278" s="504"/>
      <c r="I278" s="504"/>
      <c r="J278" s="504"/>
      <c r="K278" s="504"/>
      <c r="L278" s="504"/>
      <c r="M278" s="504"/>
      <c r="N278" s="504"/>
      <c r="O278" s="504"/>
      <c r="P278" s="504"/>
      <c r="Q278" s="504"/>
      <c r="R278" s="504"/>
      <c r="S278" s="504"/>
      <c r="T278" s="504"/>
      <c r="U278" s="504"/>
      <c r="V278" s="454"/>
      <c r="W278" s="454"/>
      <c r="X278" s="454"/>
      <c r="Y278" s="454"/>
      <c r="Z278" s="454"/>
      <c r="AA278" s="454"/>
      <c r="AB278" s="454"/>
      <c r="AC278" s="454"/>
      <c r="AD278" s="454"/>
      <c r="AE278" s="454"/>
      <c r="AF278" s="454"/>
      <c r="AG278" s="454"/>
      <c r="AH278" s="454"/>
      <c r="AI278" s="454"/>
      <c r="AJ278" s="454"/>
      <c r="AK278" s="454"/>
      <c r="AL278" s="454"/>
      <c r="AM278" s="454"/>
      <c r="AN278" s="454"/>
      <c r="AO278" s="454"/>
      <c r="AP278" s="454"/>
      <c r="AQ278" s="454"/>
      <c r="AR278" s="454"/>
      <c r="AS278" s="454"/>
      <c r="AT278" s="454"/>
      <c r="AU278" s="454"/>
      <c r="AV278" s="454"/>
      <c r="AW278" s="454"/>
      <c r="AX278" s="454"/>
      <c r="AY278" s="454"/>
      <c r="AZ278" s="454"/>
      <c r="BA278" s="454"/>
      <c r="BB278" s="454"/>
      <c r="BC278" s="454"/>
      <c r="BD278" s="454"/>
      <c r="BE278" s="454"/>
      <c r="BF278" s="454"/>
      <c r="BG278" s="454"/>
      <c r="BH278" s="454"/>
    </row>
    <row r="279" spans="3:60" x14ac:dyDescent="0.2">
      <c r="C279" s="506"/>
      <c r="D279" s="504"/>
      <c r="E279" s="504"/>
      <c r="F279" s="504"/>
      <c r="G279" s="504"/>
      <c r="H279" s="504"/>
      <c r="I279" s="504"/>
      <c r="J279" s="504"/>
      <c r="K279" s="504"/>
      <c r="L279" s="504"/>
      <c r="M279" s="504"/>
      <c r="N279" s="504"/>
      <c r="O279" s="504"/>
      <c r="P279" s="504"/>
      <c r="Q279" s="504"/>
      <c r="R279" s="504"/>
      <c r="S279" s="504"/>
      <c r="T279" s="504"/>
      <c r="U279" s="504"/>
      <c r="V279" s="454"/>
      <c r="W279" s="454"/>
      <c r="X279" s="454"/>
      <c r="Y279" s="454"/>
      <c r="Z279" s="454"/>
      <c r="AA279" s="454"/>
      <c r="AB279" s="454"/>
      <c r="AC279" s="454"/>
      <c r="AD279" s="454"/>
      <c r="AE279" s="454"/>
      <c r="AF279" s="454"/>
      <c r="AG279" s="454"/>
      <c r="AH279" s="454"/>
      <c r="AI279" s="454"/>
      <c r="AJ279" s="454"/>
      <c r="AK279" s="454"/>
      <c r="AL279" s="454"/>
      <c r="AM279" s="454"/>
      <c r="AN279" s="454"/>
      <c r="AO279" s="454"/>
      <c r="AP279" s="454"/>
      <c r="AQ279" s="454"/>
      <c r="AR279" s="454"/>
      <c r="AS279" s="454"/>
      <c r="AT279" s="454"/>
      <c r="AU279" s="454"/>
      <c r="AV279" s="454"/>
      <c r="AW279" s="454"/>
      <c r="AX279" s="454"/>
      <c r="AY279" s="454"/>
      <c r="AZ279" s="454"/>
      <c r="BA279" s="454"/>
      <c r="BB279" s="454"/>
      <c r="BC279" s="454"/>
      <c r="BD279" s="454"/>
      <c r="BE279" s="454"/>
      <c r="BF279" s="454"/>
      <c r="BG279" s="454"/>
      <c r="BH279" s="454"/>
    </row>
    <row r="280" spans="3:60" x14ac:dyDescent="0.2">
      <c r="C280" s="506"/>
      <c r="D280" s="504"/>
      <c r="E280" s="504"/>
      <c r="F280" s="504"/>
      <c r="G280" s="504"/>
      <c r="H280" s="504"/>
      <c r="I280" s="504"/>
      <c r="J280" s="504"/>
      <c r="K280" s="504"/>
      <c r="L280" s="504"/>
      <c r="M280" s="504"/>
      <c r="N280" s="504"/>
      <c r="O280" s="504"/>
      <c r="P280" s="504"/>
      <c r="Q280" s="504"/>
      <c r="R280" s="504"/>
      <c r="S280" s="504"/>
      <c r="T280" s="504"/>
      <c r="U280" s="504"/>
      <c r="V280" s="454"/>
      <c r="W280" s="454"/>
      <c r="X280" s="454"/>
      <c r="Y280" s="454"/>
      <c r="Z280" s="454"/>
      <c r="AA280" s="454"/>
      <c r="AB280" s="454"/>
      <c r="AC280" s="454"/>
      <c r="AD280" s="454"/>
      <c r="AE280" s="454"/>
      <c r="AF280" s="454"/>
      <c r="AG280" s="454"/>
      <c r="AH280" s="454"/>
      <c r="AI280" s="454"/>
      <c r="AJ280" s="454"/>
      <c r="AK280" s="454"/>
      <c r="AL280" s="454"/>
      <c r="AM280" s="454"/>
      <c r="AN280" s="454"/>
      <c r="AO280" s="454"/>
      <c r="AP280" s="454"/>
      <c r="AQ280" s="454"/>
      <c r="AR280" s="454"/>
      <c r="AS280" s="454"/>
      <c r="AT280" s="454"/>
      <c r="AU280" s="454"/>
      <c r="AV280" s="454"/>
      <c r="AW280" s="454"/>
      <c r="AX280" s="454"/>
      <c r="AY280" s="454"/>
      <c r="AZ280" s="454"/>
      <c r="BA280" s="454"/>
      <c r="BB280" s="454"/>
      <c r="BC280" s="454"/>
      <c r="BD280" s="454"/>
      <c r="BE280" s="454"/>
      <c r="BF280" s="454"/>
      <c r="BG280" s="454"/>
      <c r="BH280" s="454"/>
    </row>
    <row r="281" spans="3:60" x14ac:dyDescent="0.2">
      <c r="C281" s="506"/>
      <c r="D281" s="504"/>
      <c r="E281" s="504"/>
      <c r="F281" s="504"/>
      <c r="G281" s="504"/>
      <c r="H281" s="504"/>
      <c r="I281" s="504"/>
      <c r="J281" s="504"/>
      <c r="K281" s="504"/>
      <c r="L281" s="504"/>
      <c r="M281" s="504"/>
      <c r="N281" s="504"/>
      <c r="O281" s="504"/>
      <c r="P281" s="504"/>
      <c r="Q281" s="504"/>
      <c r="R281" s="504"/>
      <c r="S281" s="504"/>
      <c r="T281" s="504"/>
      <c r="U281" s="504"/>
      <c r="V281" s="454"/>
      <c r="W281" s="454"/>
      <c r="X281" s="454"/>
      <c r="Y281" s="454"/>
      <c r="Z281" s="454"/>
      <c r="AA281" s="454"/>
      <c r="AB281" s="454"/>
      <c r="AC281" s="454"/>
      <c r="AD281" s="454"/>
      <c r="AE281" s="454"/>
      <c r="AF281" s="454"/>
      <c r="AG281" s="454"/>
      <c r="AH281" s="454"/>
      <c r="AI281" s="454"/>
      <c r="AJ281" s="454"/>
      <c r="AK281" s="454"/>
      <c r="AL281" s="454"/>
      <c r="AM281" s="454"/>
      <c r="AN281" s="454"/>
      <c r="AO281" s="454"/>
      <c r="AP281" s="454"/>
      <c r="AQ281" s="454"/>
      <c r="AR281" s="454"/>
      <c r="AS281" s="454"/>
      <c r="AT281" s="454"/>
      <c r="AU281" s="454"/>
      <c r="AV281" s="454"/>
      <c r="AW281" s="454"/>
      <c r="AX281" s="454"/>
      <c r="AY281" s="454"/>
      <c r="AZ281" s="454"/>
      <c r="BA281" s="454"/>
      <c r="BB281" s="454"/>
      <c r="BC281" s="454"/>
      <c r="BD281" s="454"/>
      <c r="BE281" s="454"/>
      <c r="BF281" s="454"/>
      <c r="BG281" s="454"/>
      <c r="BH281" s="454"/>
    </row>
    <row r="282" spans="3:60" x14ac:dyDescent="0.2">
      <c r="C282" s="506"/>
      <c r="D282" s="504"/>
      <c r="E282" s="504"/>
      <c r="F282" s="504"/>
      <c r="G282" s="504"/>
      <c r="H282" s="504"/>
      <c r="I282" s="504"/>
      <c r="J282" s="504"/>
      <c r="K282" s="504"/>
      <c r="L282" s="504"/>
      <c r="M282" s="504"/>
      <c r="N282" s="504"/>
      <c r="O282" s="504"/>
      <c r="P282" s="504"/>
      <c r="Q282" s="504"/>
      <c r="R282" s="504"/>
      <c r="S282" s="504"/>
      <c r="T282" s="504"/>
      <c r="U282" s="504"/>
      <c r="V282" s="454"/>
      <c r="W282" s="454"/>
      <c r="X282" s="454"/>
      <c r="Y282" s="454"/>
      <c r="Z282" s="454"/>
      <c r="AA282" s="454"/>
      <c r="AB282" s="454"/>
      <c r="AC282" s="454"/>
      <c r="AD282" s="454"/>
      <c r="AE282" s="454"/>
      <c r="AF282" s="454"/>
      <c r="AG282" s="454"/>
      <c r="AH282" s="454"/>
      <c r="AI282" s="454"/>
      <c r="AJ282" s="454"/>
      <c r="AK282" s="454"/>
      <c r="AL282" s="454"/>
      <c r="AM282" s="454"/>
      <c r="AN282" s="454"/>
      <c r="AO282" s="454"/>
      <c r="AP282" s="454"/>
      <c r="AQ282" s="454"/>
      <c r="AR282" s="454"/>
      <c r="AS282" s="454"/>
      <c r="AT282" s="454"/>
      <c r="AU282" s="454"/>
      <c r="AV282" s="454"/>
      <c r="AW282" s="454"/>
      <c r="AX282" s="454"/>
      <c r="AY282" s="454"/>
      <c r="AZ282" s="454"/>
      <c r="BA282" s="454"/>
      <c r="BB282" s="454"/>
      <c r="BC282" s="454"/>
      <c r="BD282" s="454"/>
      <c r="BE282" s="454"/>
      <c r="BF282" s="454"/>
      <c r="BG282" s="454"/>
      <c r="BH282" s="454"/>
    </row>
    <row r="283" spans="3:60" x14ac:dyDescent="0.2">
      <c r="C283" s="506"/>
      <c r="D283" s="504"/>
      <c r="E283" s="504"/>
      <c r="F283" s="504"/>
      <c r="G283" s="504"/>
      <c r="H283" s="504"/>
      <c r="I283" s="504"/>
      <c r="J283" s="504"/>
      <c r="K283" s="504"/>
      <c r="L283" s="504"/>
      <c r="M283" s="504"/>
      <c r="N283" s="504"/>
      <c r="O283" s="504"/>
      <c r="P283" s="504"/>
      <c r="Q283" s="504"/>
      <c r="R283" s="504"/>
      <c r="S283" s="504"/>
      <c r="T283" s="504"/>
      <c r="U283" s="504"/>
      <c r="V283" s="454"/>
      <c r="W283" s="454"/>
      <c r="X283" s="454"/>
      <c r="Y283" s="454"/>
      <c r="Z283" s="454"/>
      <c r="AA283" s="454"/>
      <c r="AB283" s="454"/>
      <c r="AC283" s="454"/>
      <c r="AD283" s="454"/>
      <c r="AE283" s="454"/>
      <c r="AF283" s="454"/>
      <c r="AG283" s="454"/>
      <c r="AH283" s="454"/>
      <c r="AI283" s="454"/>
      <c r="AJ283" s="454"/>
      <c r="AK283" s="454"/>
      <c r="AL283" s="454"/>
      <c r="AM283" s="454"/>
      <c r="AN283" s="454"/>
      <c r="AO283" s="454"/>
      <c r="AP283" s="454"/>
      <c r="AQ283" s="454"/>
      <c r="AR283" s="454"/>
      <c r="AS283" s="454"/>
      <c r="AT283" s="454"/>
      <c r="AU283" s="454"/>
      <c r="AV283" s="454"/>
      <c r="AW283" s="454"/>
      <c r="AX283" s="454"/>
      <c r="AY283" s="454"/>
      <c r="AZ283" s="454"/>
      <c r="BA283" s="454"/>
      <c r="BB283" s="454"/>
      <c r="BC283" s="454"/>
      <c r="BD283" s="454"/>
      <c r="BE283" s="454"/>
      <c r="BF283" s="454"/>
      <c r="BG283" s="454"/>
      <c r="BH283" s="454"/>
    </row>
    <row r="284" spans="3:60" x14ac:dyDescent="0.2">
      <c r="C284" s="506"/>
      <c r="D284" s="504"/>
      <c r="E284" s="504"/>
      <c r="F284" s="504"/>
      <c r="G284" s="504"/>
      <c r="H284" s="504"/>
      <c r="I284" s="504"/>
      <c r="J284" s="504"/>
      <c r="K284" s="504"/>
      <c r="L284" s="504"/>
      <c r="M284" s="504"/>
      <c r="N284" s="504"/>
      <c r="O284" s="504"/>
      <c r="P284" s="504"/>
      <c r="Q284" s="504"/>
      <c r="R284" s="504"/>
      <c r="S284" s="504"/>
      <c r="T284" s="504"/>
      <c r="U284" s="504"/>
      <c r="V284" s="454"/>
      <c r="W284" s="454"/>
      <c r="X284" s="454"/>
      <c r="Y284" s="454"/>
      <c r="Z284" s="454"/>
      <c r="AA284" s="454"/>
      <c r="AB284" s="454"/>
      <c r="AC284" s="454"/>
      <c r="AD284" s="454"/>
      <c r="AE284" s="454"/>
      <c r="AF284" s="454"/>
      <c r="AG284" s="454"/>
      <c r="AH284" s="454"/>
      <c r="AI284" s="454"/>
      <c r="AJ284" s="454"/>
      <c r="AK284" s="454"/>
      <c r="AL284" s="454"/>
      <c r="AM284" s="454"/>
      <c r="AN284" s="454"/>
      <c r="AO284" s="454"/>
      <c r="AP284" s="454"/>
      <c r="AQ284" s="454"/>
      <c r="AR284" s="454"/>
      <c r="AS284" s="454"/>
      <c r="AT284" s="454"/>
      <c r="AU284" s="454"/>
      <c r="AV284" s="454"/>
      <c r="AW284" s="454"/>
      <c r="AX284" s="454"/>
      <c r="AY284" s="454"/>
      <c r="AZ284" s="454"/>
      <c r="BA284" s="454"/>
      <c r="BB284" s="454"/>
      <c r="BC284" s="454"/>
      <c r="BD284" s="454"/>
      <c r="BE284" s="454"/>
      <c r="BF284" s="454"/>
      <c r="BG284" s="454"/>
      <c r="BH284" s="454"/>
    </row>
    <row r="285" spans="3:60" x14ac:dyDescent="0.2">
      <c r="C285" s="506"/>
      <c r="D285" s="504"/>
      <c r="E285" s="504"/>
      <c r="F285" s="504"/>
      <c r="G285" s="504"/>
      <c r="H285" s="504"/>
      <c r="I285" s="504"/>
      <c r="J285" s="504"/>
      <c r="K285" s="504"/>
      <c r="L285" s="504"/>
      <c r="M285" s="504"/>
      <c r="N285" s="504"/>
      <c r="O285" s="504"/>
      <c r="P285" s="504"/>
      <c r="Q285" s="504"/>
      <c r="R285" s="504"/>
      <c r="S285" s="504"/>
      <c r="T285" s="504"/>
      <c r="U285" s="504"/>
      <c r="V285" s="454"/>
      <c r="W285" s="454"/>
      <c r="X285" s="454"/>
      <c r="Y285" s="454"/>
      <c r="Z285" s="454"/>
      <c r="AA285" s="454"/>
      <c r="AB285" s="454"/>
      <c r="AC285" s="454"/>
      <c r="AD285" s="454"/>
      <c r="AE285" s="454"/>
      <c r="AF285" s="454"/>
      <c r="AG285" s="454"/>
      <c r="AH285" s="454"/>
      <c r="AI285" s="454"/>
      <c r="AJ285" s="454"/>
      <c r="AK285" s="454"/>
      <c r="AL285" s="454"/>
      <c r="AM285" s="454"/>
      <c r="AN285" s="454"/>
      <c r="AO285" s="454"/>
      <c r="AP285" s="454"/>
      <c r="AQ285" s="454"/>
      <c r="AR285" s="454"/>
      <c r="AS285" s="454"/>
      <c r="AT285" s="454"/>
      <c r="AU285" s="454"/>
      <c r="AV285" s="454"/>
      <c r="AW285" s="454"/>
      <c r="AX285" s="454"/>
      <c r="AY285" s="454"/>
      <c r="AZ285" s="454"/>
      <c r="BA285" s="454"/>
      <c r="BB285" s="454"/>
      <c r="BC285" s="454"/>
      <c r="BD285" s="454"/>
      <c r="BE285" s="454"/>
      <c r="BF285" s="454"/>
      <c r="BG285" s="454"/>
      <c r="BH285" s="454"/>
    </row>
    <row r="286" spans="3:60" x14ac:dyDescent="0.2">
      <c r="C286" s="506"/>
      <c r="D286" s="504"/>
      <c r="E286" s="504"/>
      <c r="F286" s="504"/>
      <c r="G286" s="504"/>
      <c r="H286" s="504"/>
      <c r="I286" s="504"/>
      <c r="J286" s="504"/>
      <c r="K286" s="504"/>
      <c r="L286" s="504"/>
      <c r="M286" s="504"/>
      <c r="N286" s="504"/>
      <c r="O286" s="504"/>
      <c r="P286" s="504"/>
      <c r="Q286" s="504"/>
      <c r="R286" s="504"/>
      <c r="S286" s="504"/>
      <c r="T286" s="504"/>
      <c r="U286" s="504"/>
      <c r="V286" s="454"/>
      <c r="W286" s="454"/>
      <c r="X286" s="454"/>
      <c r="Y286" s="454"/>
      <c r="Z286" s="454"/>
      <c r="AA286" s="454"/>
      <c r="AB286" s="454"/>
      <c r="AC286" s="454"/>
      <c r="AD286" s="454"/>
      <c r="AE286" s="454"/>
      <c r="AF286" s="454"/>
      <c r="AG286" s="454"/>
      <c r="AH286" s="454"/>
      <c r="AI286" s="454"/>
      <c r="AJ286" s="454"/>
      <c r="AK286" s="454"/>
      <c r="AL286" s="454"/>
      <c r="AM286" s="454"/>
      <c r="AN286" s="454"/>
      <c r="AO286" s="454"/>
      <c r="AP286" s="454"/>
      <c r="AQ286" s="454"/>
      <c r="AR286" s="454"/>
      <c r="AS286" s="454"/>
      <c r="AT286" s="454"/>
      <c r="AU286" s="454"/>
      <c r="AV286" s="454"/>
      <c r="AW286" s="454"/>
      <c r="AX286" s="454"/>
      <c r="AY286" s="454"/>
      <c r="AZ286" s="454"/>
      <c r="BA286" s="454"/>
      <c r="BB286" s="454"/>
      <c r="BC286" s="454"/>
      <c r="BD286" s="454"/>
      <c r="BE286" s="454"/>
      <c r="BF286" s="454"/>
      <c r="BG286" s="454"/>
      <c r="BH286" s="454"/>
    </row>
    <row r="287" spans="3:60" x14ac:dyDescent="0.2">
      <c r="C287" s="506"/>
      <c r="D287" s="504"/>
      <c r="E287" s="504"/>
      <c r="F287" s="504"/>
      <c r="G287" s="504"/>
      <c r="H287" s="504"/>
      <c r="I287" s="504"/>
      <c r="J287" s="504"/>
      <c r="K287" s="504"/>
      <c r="L287" s="504"/>
      <c r="M287" s="504"/>
      <c r="N287" s="504"/>
      <c r="O287" s="504"/>
      <c r="P287" s="504"/>
      <c r="Q287" s="504"/>
      <c r="R287" s="504"/>
      <c r="S287" s="504"/>
      <c r="T287" s="504"/>
      <c r="U287" s="504"/>
      <c r="V287" s="454"/>
      <c r="W287" s="454"/>
      <c r="X287" s="454"/>
      <c r="Y287" s="454"/>
      <c r="Z287" s="454"/>
      <c r="AA287" s="454"/>
      <c r="AB287" s="454"/>
      <c r="AC287" s="454"/>
      <c r="AD287" s="454"/>
      <c r="AE287" s="454"/>
      <c r="AF287" s="454"/>
      <c r="AG287" s="454"/>
      <c r="AH287" s="454"/>
      <c r="AI287" s="454"/>
      <c r="AJ287" s="454"/>
      <c r="AK287" s="454"/>
      <c r="AL287" s="454"/>
      <c r="AM287" s="454"/>
      <c r="AN287" s="454"/>
      <c r="AO287" s="454"/>
      <c r="AP287" s="454"/>
      <c r="AQ287" s="454"/>
      <c r="AR287" s="454"/>
      <c r="AS287" s="454"/>
      <c r="AT287" s="454"/>
      <c r="AU287" s="454"/>
      <c r="AV287" s="454"/>
      <c r="AW287" s="454"/>
      <c r="AX287" s="454"/>
      <c r="AY287" s="454"/>
      <c r="AZ287" s="454"/>
      <c r="BA287" s="454"/>
      <c r="BB287" s="454"/>
      <c r="BC287" s="454"/>
      <c r="BD287" s="454"/>
      <c r="BE287" s="454"/>
      <c r="BF287" s="454"/>
      <c r="BG287" s="454"/>
      <c r="BH287" s="454"/>
    </row>
    <row r="288" spans="3:60" x14ac:dyDescent="0.2">
      <c r="C288" s="506"/>
      <c r="D288" s="504"/>
      <c r="E288" s="504"/>
      <c r="F288" s="504"/>
      <c r="G288" s="504"/>
      <c r="H288" s="504"/>
      <c r="I288" s="504"/>
      <c r="J288" s="504"/>
      <c r="K288" s="504"/>
      <c r="L288" s="504"/>
      <c r="M288" s="504"/>
      <c r="N288" s="504"/>
      <c r="O288" s="504"/>
      <c r="P288" s="504"/>
      <c r="Q288" s="504"/>
      <c r="R288" s="504"/>
      <c r="S288" s="504"/>
      <c r="T288" s="504"/>
      <c r="U288" s="504"/>
      <c r="V288" s="454"/>
      <c r="W288" s="454"/>
      <c r="X288" s="454"/>
      <c r="Y288" s="454"/>
      <c r="Z288" s="454"/>
      <c r="AA288" s="454"/>
      <c r="AB288" s="454"/>
      <c r="AC288" s="454"/>
      <c r="AD288" s="454"/>
      <c r="AE288" s="454"/>
      <c r="AF288" s="454"/>
      <c r="AG288" s="454"/>
      <c r="AH288" s="454"/>
      <c r="AI288" s="454"/>
      <c r="AJ288" s="454"/>
      <c r="AK288" s="454"/>
      <c r="AL288" s="454"/>
      <c r="AM288" s="454"/>
      <c r="AN288" s="454"/>
      <c r="AO288" s="454"/>
      <c r="AP288" s="454"/>
      <c r="AQ288" s="454"/>
      <c r="AR288" s="454"/>
      <c r="AS288" s="454"/>
      <c r="AT288" s="454"/>
      <c r="AU288" s="454"/>
      <c r="AV288" s="454"/>
      <c r="AW288" s="454"/>
      <c r="AX288" s="454"/>
      <c r="AY288" s="454"/>
      <c r="AZ288" s="454"/>
      <c r="BA288" s="454"/>
      <c r="BB288" s="454"/>
      <c r="BC288" s="454"/>
      <c r="BD288" s="454"/>
      <c r="BE288" s="454"/>
      <c r="BF288" s="454"/>
      <c r="BG288" s="454"/>
      <c r="BH288" s="454"/>
    </row>
    <row r="289" spans="3:60" x14ac:dyDescent="0.2">
      <c r="C289" s="506"/>
      <c r="D289" s="504"/>
      <c r="E289" s="504"/>
      <c r="F289" s="504"/>
      <c r="G289" s="504"/>
      <c r="H289" s="504"/>
      <c r="I289" s="504"/>
      <c r="J289" s="504"/>
      <c r="K289" s="504"/>
      <c r="L289" s="504"/>
      <c r="M289" s="504"/>
      <c r="N289" s="504"/>
      <c r="O289" s="504"/>
      <c r="P289" s="504"/>
      <c r="Q289" s="504"/>
      <c r="R289" s="504"/>
      <c r="S289" s="504"/>
      <c r="T289" s="504"/>
      <c r="U289" s="504"/>
      <c r="V289" s="454"/>
      <c r="W289" s="454"/>
      <c r="X289" s="454"/>
      <c r="Y289" s="454"/>
      <c r="Z289" s="454"/>
      <c r="AA289" s="454"/>
      <c r="AB289" s="454"/>
      <c r="AC289" s="454"/>
      <c r="AD289" s="454"/>
      <c r="AE289" s="454"/>
      <c r="AF289" s="454"/>
      <c r="AG289" s="454"/>
      <c r="AH289" s="454"/>
      <c r="AI289" s="454"/>
      <c r="AJ289" s="454"/>
      <c r="AK289" s="454"/>
      <c r="AL289" s="454"/>
      <c r="AM289" s="454"/>
      <c r="AN289" s="454"/>
      <c r="AO289" s="454"/>
      <c r="AP289" s="454"/>
      <c r="AQ289" s="454"/>
      <c r="AR289" s="454"/>
      <c r="AS289" s="454"/>
      <c r="AT289" s="454"/>
      <c r="AU289" s="454"/>
      <c r="AV289" s="454"/>
      <c r="AW289" s="454"/>
      <c r="AX289" s="454"/>
      <c r="AY289" s="454"/>
      <c r="AZ289" s="454"/>
      <c r="BA289" s="454"/>
      <c r="BB289" s="454"/>
      <c r="BC289" s="454"/>
      <c r="BD289" s="454"/>
      <c r="BE289" s="454"/>
      <c r="BF289" s="454"/>
      <c r="BG289" s="454"/>
      <c r="BH289" s="454"/>
    </row>
  </sheetData>
  <mergeCells count="6">
    <mergeCell ref="A70:H70"/>
    <mergeCell ref="A1:U1"/>
    <mergeCell ref="A2:U2"/>
    <mergeCell ref="A69:I69"/>
    <mergeCell ref="A4:B5"/>
    <mergeCell ref="C4:U4"/>
  </mergeCells>
  <printOptions horizontalCentered="1" verticalCentered="1"/>
  <pageMargins left="0.19685039370078741" right="0.23622047244094491" top="0.51181102362204722" bottom="0.51181102362204722" header="0.23622047244094491" footer="0.51181102362204722"/>
  <pageSetup scale="58" orientation="portrait" r:id="rId1"/>
  <headerFooter alignWithMargins="0"/>
  <rowBreaks count="1" manualBreakCount="1">
    <brk id="3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2E458-918E-4384-B553-81A6CAD6E0C6}">
  <sheetPr syncVertical="1" syncRef="A7"/>
  <dimension ref="A1:AM130"/>
  <sheetViews>
    <sheetView topLeftCell="A7" zoomScaleNormal="100" zoomScaleSheetLayoutView="100" workbookViewId="0">
      <selection activeCell="H18" sqref="H18"/>
    </sheetView>
  </sheetViews>
  <sheetFormatPr baseColWidth="10" defaultColWidth="9.28515625" defaultRowHeight="15" x14ac:dyDescent="0.25"/>
  <cols>
    <col min="1" max="1" width="25.7109375" style="1" customWidth="1"/>
    <col min="2" max="2" width="11.42578125" style="1" bestFit="1" customWidth="1"/>
    <col min="3" max="5" width="9.7109375" style="1" customWidth="1"/>
    <col min="6" max="6" width="11.7109375" style="1" customWidth="1"/>
    <col min="7" max="14" width="9.7109375" style="1" customWidth="1"/>
    <col min="15" max="15" width="10.140625" style="1" hidden="1" customWidth="1"/>
    <col min="16" max="39" width="10.140625" style="1" customWidth="1"/>
    <col min="40" max="16384" width="9.28515625" style="1"/>
  </cols>
  <sheetData>
    <row r="1" spans="1:39" x14ac:dyDescent="0.25">
      <c r="A1" s="604"/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</row>
    <row r="2" spans="1:39" x14ac:dyDescent="0.25">
      <c r="A2" s="605" t="s">
        <v>624</v>
      </c>
      <c r="B2" s="605"/>
      <c r="C2" s="605"/>
      <c r="D2" s="605"/>
      <c r="E2" s="605"/>
      <c r="F2" s="605"/>
      <c r="G2" s="605"/>
      <c r="H2" s="605"/>
      <c r="I2" s="605"/>
      <c r="J2" s="605"/>
      <c r="K2" s="605"/>
      <c r="L2" s="605"/>
      <c r="M2" s="605"/>
      <c r="N2" s="605"/>
    </row>
    <row r="3" spans="1:39" x14ac:dyDescent="0.25">
      <c r="A3" s="606" t="s">
        <v>639</v>
      </c>
      <c r="B3" s="607"/>
      <c r="C3" s="607"/>
      <c r="D3" s="607"/>
      <c r="E3" s="607"/>
      <c r="F3" s="607"/>
      <c r="G3" s="607"/>
      <c r="H3" s="607"/>
      <c r="I3" s="607"/>
      <c r="J3" s="607"/>
      <c r="K3" s="607"/>
      <c r="L3" s="607"/>
      <c r="M3" s="607"/>
      <c r="N3" s="607"/>
    </row>
    <row r="4" spans="1:39" ht="15" customHeight="1" thickBot="1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39" ht="16.5" thickTop="1" x14ac:dyDescent="0.25">
      <c r="A5" s="608" t="s">
        <v>0</v>
      </c>
      <c r="B5" s="611" t="s">
        <v>1</v>
      </c>
      <c r="C5" s="612"/>
      <c r="D5" s="612"/>
      <c r="E5" s="608"/>
      <c r="F5" s="616" t="s">
        <v>2</v>
      </c>
      <c r="G5" s="617"/>
      <c r="H5" s="617"/>
      <c r="I5" s="617"/>
      <c r="J5" s="617"/>
      <c r="K5" s="617"/>
      <c r="L5" s="617"/>
      <c r="M5" s="617"/>
      <c r="N5" s="617"/>
    </row>
    <row r="6" spans="1:39" ht="15.75" x14ac:dyDescent="0.25">
      <c r="A6" s="609"/>
      <c r="B6" s="613"/>
      <c r="C6" s="614"/>
      <c r="D6" s="614"/>
      <c r="E6" s="615"/>
      <c r="F6" s="618" t="s">
        <v>3</v>
      </c>
      <c r="G6" s="619"/>
      <c r="H6" s="619"/>
      <c r="I6" s="619"/>
      <c r="J6" s="620"/>
      <c r="K6" s="621" t="s">
        <v>4</v>
      </c>
      <c r="L6" s="622"/>
      <c r="M6" s="622"/>
      <c r="N6" s="622"/>
    </row>
    <row r="7" spans="1:39" ht="15.75" x14ac:dyDescent="0.25">
      <c r="A7" s="609"/>
      <c r="B7" s="623" t="s">
        <v>5</v>
      </c>
      <c r="C7" s="624"/>
      <c r="D7" s="625" t="s">
        <v>6</v>
      </c>
      <c r="E7" s="629" t="s">
        <v>7</v>
      </c>
      <c r="F7" s="618" t="s">
        <v>5</v>
      </c>
      <c r="G7" s="619"/>
      <c r="H7" s="631"/>
      <c r="I7" s="632" t="s">
        <v>6</v>
      </c>
      <c r="J7" s="634" t="s">
        <v>7</v>
      </c>
      <c r="K7" s="623" t="s">
        <v>5</v>
      </c>
      <c r="L7" s="636"/>
      <c r="M7" s="637" t="s">
        <v>6</v>
      </c>
      <c r="N7" s="627" t="s">
        <v>7</v>
      </c>
      <c r="P7" s="4"/>
    </row>
    <row r="8" spans="1:39" ht="32.25" thickBot="1" x14ac:dyDescent="0.3">
      <c r="A8" s="610"/>
      <c r="B8" s="5" t="s">
        <v>8</v>
      </c>
      <c r="C8" s="6" t="s">
        <v>9</v>
      </c>
      <c r="D8" s="626"/>
      <c r="E8" s="630"/>
      <c r="F8" s="5" t="s">
        <v>8</v>
      </c>
      <c r="G8" s="7" t="s">
        <v>10</v>
      </c>
      <c r="H8" s="6" t="s">
        <v>11</v>
      </c>
      <c r="I8" s="633"/>
      <c r="J8" s="635"/>
      <c r="K8" s="8" t="s">
        <v>12</v>
      </c>
      <c r="L8" s="6" t="s">
        <v>9</v>
      </c>
      <c r="M8" s="626"/>
      <c r="N8" s="62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</row>
    <row r="9" spans="1:39" ht="9.75" customHeight="1" thickTop="1" x14ac:dyDescent="0.25">
      <c r="A9" s="10"/>
      <c r="B9" s="11"/>
      <c r="C9" s="12"/>
      <c r="D9" s="13"/>
      <c r="E9" s="14"/>
      <c r="F9" s="15"/>
      <c r="G9" s="16"/>
      <c r="H9" s="13"/>
      <c r="I9" s="17"/>
      <c r="J9" s="14"/>
      <c r="K9" s="16"/>
      <c r="L9" s="13"/>
      <c r="M9" s="13"/>
      <c r="N9" s="18"/>
    </row>
    <row r="10" spans="1:39" ht="20.100000000000001" customHeight="1" x14ac:dyDescent="0.25">
      <c r="A10" s="19" t="s">
        <v>12</v>
      </c>
      <c r="B10" s="20">
        <v>302961</v>
      </c>
      <c r="C10" s="21">
        <v>147194</v>
      </c>
      <c r="D10" s="22">
        <v>39.847102169210899</v>
      </c>
      <c r="E10" s="23">
        <f>+B10/C10</f>
        <v>2.0582428631601832</v>
      </c>
      <c r="F10" s="24">
        <f>+F12+F13+F14+F15+F16+F18+F19+F20+F26+F27+F28+F29</f>
        <v>172082</v>
      </c>
      <c r="G10" s="25">
        <f>+G12+G13+G14+G15+G16+G18+G19+G20+G26+G27+G28+G29</f>
        <v>36510</v>
      </c>
      <c r="H10" s="26">
        <f t="shared" ref="H10" si="0">+H12+H13+H14+H15+H16+H18+H19+H20+H26+H27+H28+H29</f>
        <v>38335</v>
      </c>
      <c r="I10" s="27">
        <v>49.041600064475396</v>
      </c>
      <c r="J10" s="28">
        <f>+F10/O10</f>
        <v>2.299178301823769</v>
      </c>
      <c r="K10" s="24">
        <f>+K12+K13+K14+K15+K16+K18+K19+K20+K26+K27+K28+K29</f>
        <v>130879</v>
      </c>
      <c r="L10" s="21">
        <f t="shared" ref="L10" si="1">+L12+L13+L14+L15+L16+L18+L19+L20+L26+L27+L28+L29</f>
        <v>72349</v>
      </c>
      <c r="M10" s="29">
        <v>24.529242244448213</v>
      </c>
      <c r="N10" s="29">
        <f>+K10/L10</f>
        <v>1.8089952867351311</v>
      </c>
      <c r="O10" s="1">
        <f>+G10+H10</f>
        <v>74845</v>
      </c>
      <c r="P10" s="30"/>
    </row>
    <row r="11" spans="1:39" ht="9.75" customHeight="1" x14ac:dyDescent="0.25">
      <c r="A11" s="10"/>
      <c r="B11" s="20"/>
      <c r="C11" s="31"/>
      <c r="D11" s="32"/>
      <c r="E11" s="33"/>
      <c r="F11" s="34"/>
      <c r="G11" s="35"/>
      <c r="H11" s="36"/>
      <c r="I11" s="37"/>
      <c r="J11" s="38"/>
      <c r="K11" s="34"/>
      <c r="L11" s="36"/>
      <c r="M11" s="39"/>
      <c r="N11" s="40"/>
    </row>
    <row r="12" spans="1:39" ht="20.100000000000001" customHeight="1" x14ac:dyDescent="0.25">
      <c r="A12" s="41" t="s">
        <v>14</v>
      </c>
      <c r="B12" s="42">
        <v>10232</v>
      </c>
      <c r="C12" s="31">
        <v>5517</v>
      </c>
      <c r="D12" s="32">
        <v>23.243758564210662</v>
      </c>
      <c r="E12" s="33">
        <f>+B12/C12</f>
        <v>1.8546311401123798</v>
      </c>
      <c r="F12" s="34">
        <v>5910</v>
      </c>
      <c r="G12" s="35">
        <v>1907</v>
      </c>
      <c r="H12" s="36">
        <v>1327</v>
      </c>
      <c r="I12" s="37">
        <v>39.671477726139912</v>
      </c>
      <c r="J12" s="38">
        <f>+F12/O12</f>
        <v>1.8274582560296846</v>
      </c>
      <c r="K12" s="34">
        <v>4322</v>
      </c>
      <c r="L12" s="36">
        <v>2283</v>
      </c>
      <c r="M12" s="39">
        <v>12.061226016492446</v>
      </c>
      <c r="N12" s="40">
        <f t="shared" ref="N12:N15" si="2">+K12/L12</f>
        <v>1.8931230836618484</v>
      </c>
      <c r="O12" s="1">
        <f t="shared" ref="O12:O30" si="3">+G12+H12</f>
        <v>3234</v>
      </c>
      <c r="P12" s="30"/>
    </row>
    <row r="13" spans="1:39" ht="20.100000000000001" customHeight="1" x14ac:dyDescent="0.25">
      <c r="A13" s="41" t="s">
        <v>15</v>
      </c>
      <c r="B13" s="42">
        <v>38451</v>
      </c>
      <c r="C13" s="43">
        <v>18479</v>
      </c>
      <c r="D13" s="32">
        <v>80.040715554207992</v>
      </c>
      <c r="E13" s="33">
        <f t="shared" ref="E13:E16" si="4">+B13/C13</f>
        <v>2.0807944152822122</v>
      </c>
      <c r="F13" s="34">
        <v>18646</v>
      </c>
      <c r="G13" s="35">
        <v>2605</v>
      </c>
      <c r="H13" s="36">
        <v>5128</v>
      </c>
      <c r="I13" s="37">
        <v>58.031340354434931</v>
      </c>
      <c r="J13" s="38">
        <f t="shared" ref="J13:J16" si="5">+F13/O13</f>
        <v>2.4112246217509377</v>
      </c>
      <c r="K13" s="34">
        <v>19805</v>
      </c>
      <c r="L13" s="36">
        <v>10746</v>
      </c>
      <c r="M13" s="39">
        <v>57.780262650491409</v>
      </c>
      <c r="N13" s="40">
        <f t="shared" si="2"/>
        <v>1.8430113530616044</v>
      </c>
      <c r="O13" s="1">
        <f t="shared" si="3"/>
        <v>7733</v>
      </c>
      <c r="P13" s="30"/>
    </row>
    <row r="14" spans="1:39" ht="20.100000000000001" customHeight="1" x14ac:dyDescent="0.25">
      <c r="A14" s="41" t="s">
        <v>16</v>
      </c>
      <c r="B14" s="44">
        <v>14210</v>
      </c>
      <c r="C14" s="43">
        <v>9563</v>
      </c>
      <c r="D14" s="32">
        <v>30.947218536616937</v>
      </c>
      <c r="E14" s="33">
        <f t="shared" si="4"/>
        <v>1.485935375928056</v>
      </c>
      <c r="F14" s="34">
        <v>7124</v>
      </c>
      <c r="G14" s="35">
        <v>1283</v>
      </c>
      <c r="H14" s="36">
        <v>3258</v>
      </c>
      <c r="I14" s="37">
        <v>20.188827694728559</v>
      </c>
      <c r="J14" s="38">
        <f t="shared" si="5"/>
        <v>1.5688174410922704</v>
      </c>
      <c r="K14" s="35">
        <v>7086</v>
      </c>
      <c r="L14" s="36">
        <v>5022</v>
      </c>
      <c r="M14" s="39">
        <v>20.459545343436815</v>
      </c>
      <c r="N14" s="40">
        <f t="shared" si="2"/>
        <v>1.4109916367980884</v>
      </c>
      <c r="O14" s="1">
        <f t="shared" si="3"/>
        <v>4541</v>
      </c>
      <c r="P14" s="30"/>
    </row>
    <row r="15" spans="1:39" ht="20.100000000000001" customHeight="1" x14ac:dyDescent="0.25">
      <c r="A15" s="41" t="s">
        <v>17</v>
      </c>
      <c r="B15" s="44">
        <v>30998</v>
      </c>
      <c r="C15" s="31">
        <v>16642</v>
      </c>
      <c r="D15" s="32">
        <v>38.549918925179519</v>
      </c>
      <c r="E15" s="33">
        <f t="shared" si="4"/>
        <v>1.8626367023194328</v>
      </c>
      <c r="F15" s="34">
        <v>18994</v>
      </c>
      <c r="G15" s="35">
        <v>3999</v>
      </c>
      <c r="H15" s="36">
        <v>5808</v>
      </c>
      <c r="I15" s="37">
        <v>45.14053504910261</v>
      </c>
      <c r="J15" s="38">
        <f t="shared" si="5"/>
        <v>1.9367798511267462</v>
      </c>
      <c r="K15" s="35">
        <v>12004</v>
      </c>
      <c r="L15" s="36">
        <v>6835</v>
      </c>
      <c r="M15" s="39">
        <v>19.920725131881902</v>
      </c>
      <c r="N15" s="40">
        <f t="shared" si="2"/>
        <v>1.7562545720555962</v>
      </c>
      <c r="O15" s="1">
        <f t="shared" si="3"/>
        <v>9807</v>
      </c>
      <c r="P15" s="30"/>
    </row>
    <row r="16" spans="1:39" ht="20.100000000000001" customHeight="1" x14ac:dyDescent="0.25">
      <c r="A16" s="41" t="s">
        <v>18</v>
      </c>
      <c r="B16" s="44">
        <v>13918</v>
      </c>
      <c r="C16" s="31">
        <v>5478</v>
      </c>
      <c r="D16" s="32">
        <v>66.56876998703622</v>
      </c>
      <c r="E16" s="33">
        <f t="shared" si="4"/>
        <v>2.5407082876962397</v>
      </c>
      <c r="F16" s="34">
        <v>7480</v>
      </c>
      <c r="G16" s="35">
        <v>1039</v>
      </c>
      <c r="H16" s="36">
        <v>1456</v>
      </c>
      <c r="I16" s="37">
        <v>62.937465358649668</v>
      </c>
      <c r="J16" s="38">
        <f t="shared" si="5"/>
        <v>2.9979959919839678</v>
      </c>
      <c r="K16" s="35">
        <v>6438</v>
      </c>
      <c r="L16" s="36">
        <v>2983</v>
      </c>
      <c r="M16" s="39">
        <v>45.346482546468742</v>
      </c>
      <c r="N16" s="40">
        <f>+K16/L16</f>
        <v>2.1582299698290313</v>
      </c>
      <c r="O16" s="1">
        <f t="shared" si="3"/>
        <v>2495</v>
      </c>
      <c r="P16" s="30"/>
    </row>
    <row r="17" spans="1:24" ht="20.100000000000001" customHeight="1" x14ac:dyDescent="0.25">
      <c r="A17" s="45" t="s">
        <v>19</v>
      </c>
      <c r="B17" s="24">
        <v>1758</v>
      </c>
      <c r="C17" s="21">
        <v>711</v>
      </c>
      <c r="D17" s="22">
        <v>39.107103962193165</v>
      </c>
      <c r="E17" s="23">
        <f>+B17/C17</f>
        <v>2.4725738396624473</v>
      </c>
      <c r="F17" s="46">
        <v>746</v>
      </c>
      <c r="G17" s="47">
        <v>112</v>
      </c>
      <c r="H17" s="48">
        <v>162</v>
      </c>
      <c r="I17" s="27">
        <v>36.669493273439826</v>
      </c>
      <c r="J17" s="28">
        <f>+F17/O17</f>
        <v>2.7226277372262775</v>
      </c>
      <c r="K17" s="47">
        <v>1012</v>
      </c>
      <c r="L17" s="48">
        <v>437</v>
      </c>
      <c r="M17" s="49">
        <v>28.889639593482446</v>
      </c>
      <c r="N17" s="29">
        <f>+K17/L17</f>
        <v>2.3157894736842106</v>
      </c>
      <c r="O17" s="1">
        <f t="shared" si="3"/>
        <v>274</v>
      </c>
      <c r="P17" s="30"/>
    </row>
    <row r="18" spans="1:24" ht="20.100000000000001" customHeight="1" x14ac:dyDescent="0.25">
      <c r="A18" s="41" t="s">
        <v>20</v>
      </c>
      <c r="B18" s="44">
        <v>11458</v>
      </c>
      <c r="C18" s="31">
        <v>4336</v>
      </c>
      <c r="D18" s="32">
        <v>58.547123953551171</v>
      </c>
      <c r="E18" s="33">
        <f>+B18/C18</f>
        <v>2.6425276752767526</v>
      </c>
      <c r="F18" s="34">
        <v>6108</v>
      </c>
      <c r="G18" s="35">
        <v>714</v>
      </c>
      <c r="H18" s="36">
        <v>1360</v>
      </c>
      <c r="I18" s="37">
        <v>49.860335195530723</v>
      </c>
      <c r="J18" s="38">
        <f>+F18/O18</f>
        <v>2.9450337512054001</v>
      </c>
      <c r="K18" s="35">
        <v>5350</v>
      </c>
      <c r="L18" s="36">
        <v>2262</v>
      </c>
      <c r="M18" s="39">
        <v>37.864077669902912</v>
      </c>
      <c r="N18" s="40">
        <f t="shared" ref="N18:N19" si="6">+K18/L18</f>
        <v>2.3651635720601236</v>
      </c>
      <c r="O18" s="1">
        <f t="shared" si="3"/>
        <v>2074</v>
      </c>
      <c r="P18" s="30"/>
    </row>
    <row r="19" spans="1:24" ht="20.100000000000001" customHeight="1" x14ac:dyDescent="0.25">
      <c r="A19" s="41" t="s">
        <v>21</v>
      </c>
      <c r="B19" s="44">
        <v>8290</v>
      </c>
      <c r="C19" s="31">
        <v>3830</v>
      </c>
      <c r="D19" s="32">
        <v>74.383375412701497</v>
      </c>
      <c r="E19" s="33">
        <f t="shared" ref="E19:E30" si="7">+B19/C19</f>
        <v>2.1644908616187988</v>
      </c>
      <c r="F19" s="34">
        <v>3835</v>
      </c>
      <c r="G19" s="35">
        <v>601</v>
      </c>
      <c r="H19" s="36">
        <v>1091</v>
      </c>
      <c r="I19" s="37">
        <v>57.511961722488039</v>
      </c>
      <c r="J19" s="38">
        <f t="shared" ref="J19:J20" si="8">+F19/O19</f>
        <v>2.2665484633569739</v>
      </c>
      <c r="K19" s="35">
        <v>4455</v>
      </c>
      <c r="L19" s="36">
        <v>2138</v>
      </c>
      <c r="M19" s="39">
        <v>52.095516569200782</v>
      </c>
      <c r="N19" s="40">
        <f t="shared" si="6"/>
        <v>2.0837231057062677</v>
      </c>
      <c r="O19" s="1">
        <f t="shared" si="3"/>
        <v>1692</v>
      </c>
      <c r="P19" s="30"/>
    </row>
    <row r="20" spans="1:24" ht="20.25" customHeight="1" x14ac:dyDescent="0.25">
      <c r="A20" s="41" t="s">
        <v>22</v>
      </c>
      <c r="B20" s="44">
        <v>82922</v>
      </c>
      <c r="C20" s="36">
        <v>34702</v>
      </c>
      <c r="D20" s="32">
        <v>28.99420149390906</v>
      </c>
      <c r="E20" s="33">
        <f t="shared" si="7"/>
        <v>2.3895452711659271</v>
      </c>
      <c r="F20" s="34">
        <v>55048</v>
      </c>
      <c r="G20" s="50">
        <v>12239</v>
      </c>
      <c r="H20" s="51">
        <v>9073</v>
      </c>
      <c r="I20" s="37">
        <v>51.439499012314549</v>
      </c>
      <c r="J20" s="38">
        <f t="shared" si="8"/>
        <v>2.5829579579579578</v>
      </c>
      <c r="K20" s="50">
        <v>27874</v>
      </c>
      <c r="L20" s="52">
        <f>SUM(L22:L25)</f>
        <v>13390</v>
      </c>
      <c r="M20" s="39">
        <v>13.963480128893663</v>
      </c>
      <c r="N20" s="40">
        <f>+K20/L20</f>
        <v>2.0817027632561613</v>
      </c>
      <c r="O20" s="1">
        <f t="shared" si="3"/>
        <v>21312</v>
      </c>
      <c r="P20" s="30"/>
    </row>
    <row r="21" spans="1:24" ht="6" customHeight="1" x14ac:dyDescent="0.25">
      <c r="A21" s="10"/>
      <c r="B21" s="44"/>
      <c r="C21" s="31"/>
      <c r="D21" s="32"/>
      <c r="E21" s="33"/>
      <c r="F21" s="34"/>
      <c r="G21" s="35"/>
      <c r="H21" s="36"/>
      <c r="I21" s="37"/>
      <c r="J21" s="38"/>
      <c r="K21" s="35"/>
      <c r="L21" s="36"/>
      <c r="M21" s="39"/>
      <c r="N21" s="40"/>
      <c r="P21" s="30"/>
      <c r="X21" s="53"/>
    </row>
    <row r="22" spans="1:24" ht="20.100000000000001" customHeight="1" x14ac:dyDescent="0.25">
      <c r="A22" s="54" t="s">
        <v>23</v>
      </c>
      <c r="B22" s="44">
        <v>8073</v>
      </c>
      <c r="C22" s="31">
        <v>4116</v>
      </c>
      <c r="D22" s="32">
        <v>36.835511007696439</v>
      </c>
      <c r="E22" s="33">
        <f t="shared" si="7"/>
        <v>1.9613702623906706</v>
      </c>
      <c r="F22" s="34">
        <v>4575</v>
      </c>
      <c r="G22" s="35">
        <v>1204</v>
      </c>
      <c r="H22" s="36">
        <v>988</v>
      </c>
      <c r="I22" s="37">
        <v>67.262569832402235</v>
      </c>
      <c r="J22" s="38">
        <f>+F22/O22</f>
        <v>2.0871350364963503</v>
      </c>
      <c r="K22" s="35">
        <v>3498</v>
      </c>
      <c r="L22" s="36">
        <v>1924</v>
      </c>
      <c r="M22" s="39">
        <v>20.502983802216541</v>
      </c>
      <c r="N22" s="40">
        <f t="shared" ref="N22:N28" si="9">+K22/L22</f>
        <v>1.818087318087318</v>
      </c>
      <c r="O22" s="1">
        <f t="shared" si="3"/>
        <v>2192</v>
      </c>
      <c r="P22" s="30"/>
    </row>
    <row r="23" spans="1:24" ht="20.100000000000001" customHeight="1" x14ac:dyDescent="0.25">
      <c r="A23" s="55" t="s">
        <v>24</v>
      </c>
      <c r="B23" s="56">
        <v>38102</v>
      </c>
      <c r="C23" s="31">
        <v>17362</v>
      </c>
      <c r="D23" s="32">
        <v>29.426121148435648</v>
      </c>
      <c r="E23" s="33">
        <f t="shared" si="7"/>
        <v>2.1945628383826747</v>
      </c>
      <c r="F23" s="34">
        <v>25874</v>
      </c>
      <c r="G23" s="35">
        <v>6297</v>
      </c>
      <c r="H23" s="36">
        <v>5050</v>
      </c>
      <c r="I23" s="37">
        <v>50.239348970799426</v>
      </c>
      <c r="J23" s="38">
        <f t="shared" ref="J23:J30" si="10">+F23/O23</f>
        <v>2.2802502864193177</v>
      </c>
      <c r="K23" s="35">
        <v>12228</v>
      </c>
      <c r="L23" s="36">
        <v>6015</v>
      </c>
      <c r="M23" s="39">
        <v>12.944391839545494</v>
      </c>
      <c r="N23" s="40">
        <f t="shared" si="9"/>
        <v>2.0329177057356609</v>
      </c>
      <c r="O23" s="1">
        <f t="shared" si="3"/>
        <v>11347</v>
      </c>
      <c r="P23" s="30"/>
    </row>
    <row r="24" spans="1:24" ht="20.100000000000001" customHeight="1" x14ac:dyDescent="0.25">
      <c r="A24" s="55" t="s">
        <v>25</v>
      </c>
      <c r="B24" s="57">
        <v>14656</v>
      </c>
      <c r="C24" s="31">
        <v>3504</v>
      </c>
      <c r="D24" s="32">
        <v>16.188496188496188</v>
      </c>
      <c r="E24" s="33">
        <f t="shared" si="7"/>
        <v>4.1826484018264845</v>
      </c>
      <c r="F24" s="34">
        <v>9845</v>
      </c>
      <c r="G24" s="35">
        <v>1692</v>
      </c>
      <c r="H24" s="36">
        <v>685</v>
      </c>
      <c r="I24" s="37">
        <v>41.470588235294123</v>
      </c>
      <c r="J24" s="38">
        <f t="shared" si="10"/>
        <v>4.1417753470761465</v>
      </c>
      <c r="K24" s="35">
        <v>4811</v>
      </c>
      <c r="L24" s="36">
        <v>1127</v>
      </c>
      <c r="M24" s="39">
        <v>6.4161685169370903</v>
      </c>
      <c r="N24" s="40">
        <f t="shared" si="9"/>
        <v>4.2688553682342505</v>
      </c>
      <c r="O24" s="1">
        <f t="shared" si="3"/>
        <v>2377</v>
      </c>
      <c r="P24" s="30"/>
    </row>
    <row r="25" spans="1:24" ht="19.5" customHeight="1" x14ac:dyDescent="0.25">
      <c r="A25" s="58" t="s">
        <v>26</v>
      </c>
      <c r="B25" s="59">
        <v>22091</v>
      </c>
      <c r="C25" s="60">
        <v>9720</v>
      </c>
      <c r="D25" s="32">
        <v>34.882469047191819</v>
      </c>
      <c r="E25" s="33">
        <f t="shared" si="7"/>
        <v>2.2727366255144035</v>
      </c>
      <c r="F25" s="61">
        <v>14754</v>
      </c>
      <c r="G25" s="62">
        <v>3046</v>
      </c>
      <c r="H25" s="63">
        <v>2350</v>
      </c>
      <c r="I25" s="37">
        <v>56.5225459268881</v>
      </c>
      <c r="J25" s="38">
        <f t="shared" si="10"/>
        <v>2.7342475908080059</v>
      </c>
      <c r="K25" s="64">
        <v>7337</v>
      </c>
      <c r="L25" s="63">
        <v>4324</v>
      </c>
      <c r="M25" s="39">
        <v>19.238298629649403</v>
      </c>
      <c r="N25" s="40">
        <f t="shared" si="9"/>
        <v>1.696808510638298</v>
      </c>
      <c r="O25" s="1">
        <f t="shared" si="3"/>
        <v>5396</v>
      </c>
      <c r="P25" s="65"/>
    </row>
    <row r="26" spans="1:24" ht="20.100000000000001" customHeight="1" x14ac:dyDescent="0.25">
      <c r="A26" s="41" t="s">
        <v>27</v>
      </c>
      <c r="B26" s="44">
        <v>26723</v>
      </c>
      <c r="C26" s="31">
        <v>11017</v>
      </c>
      <c r="D26" s="32">
        <v>49.209397891727711</v>
      </c>
      <c r="E26" s="33">
        <f t="shared" si="7"/>
        <v>2.4256149587001907</v>
      </c>
      <c r="F26" s="34">
        <v>14232</v>
      </c>
      <c r="G26" s="35">
        <v>2545</v>
      </c>
      <c r="H26" s="36">
        <v>2917</v>
      </c>
      <c r="I26" s="37">
        <v>56.455190771960964</v>
      </c>
      <c r="J26" s="38">
        <f t="shared" si="10"/>
        <v>2.6056389600878798</v>
      </c>
      <c r="K26" s="35">
        <v>12491</v>
      </c>
      <c r="L26" s="36">
        <v>5555</v>
      </c>
      <c r="M26" s="39">
        <v>31.06823266219239</v>
      </c>
      <c r="N26" s="40">
        <f t="shared" si="9"/>
        <v>2.2486048604860485</v>
      </c>
      <c r="O26" s="1">
        <f t="shared" si="3"/>
        <v>5462</v>
      </c>
      <c r="P26" s="30"/>
    </row>
    <row r="27" spans="1:24" ht="20.100000000000001" customHeight="1" x14ac:dyDescent="0.25">
      <c r="A27" s="41" t="s">
        <v>28</v>
      </c>
      <c r="B27" s="44">
        <v>8539</v>
      </c>
      <c r="C27" s="31">
        <v>3226</v>
      </c>
      <c r="D27" s="32">
        <v>46.310651737008321</v>
      </c>
      <c r="E27" s="33">
        <f t="shared" si="7"/>
        <v>2.6469311841289525</v>
      </c>
      <c r="F27" s="34">
        <v>4781</v>
      </c>
      <c r="G27" s="35">
        <v>816</v>
      </c>
      <c r="H27" s="36">
        <v>537</v>
      </c>
      <c r="I27" s="37">
        <v>54.351808063517005</v>
      </c>
      <c r="J27" s="38">
        <f t="shared" si="10"/>
        <v>3.533628972653363</v>
      </c>
      <c r="K27" s="35">
        <v>3758</v>
      </c>
      <c r="L27" s="36">
        <v>1873</v>
      </c>
      <c r="M27" s="39">
        <v>34.274713752157041</v>
      </c>
      <c r="N27" s="40">
        <f t="shared" si="9"/>
        <v>2.0064068339562198</v>
      </c>
      <c r="O27" s="1">
        <f t="shared" si="3"/>
        <v>1353</v>
      </c>
      <c r="P27" s="30"/>
    </row>
    <row r="28" spans="1:24" ht="20.100000000000001" customHeight="1" x14ac:dyDescent="0.25">
      <c r="A28" s="10" t="s">
        <v>29</v>
      </c>
      <c r="B28" s="66">
        <v>33715</v>
      </c>
      <c r="C28" s="31">
        <v>20883</v>
      </c>
      <c r="D28" s="32">
        <v>60.639409954120453</v>
      </c>
      <c r="E28" s="33">
        <f t="shared" si="7"/>
        <v>1.6144711008954653</v>
      </c>
      <c r="F28" s="34">
        <v>16446</v>
      </c>
      <c r="G28" s="35">
        <v>4857</v>
      </c>
      <c r="H28" s="36">
        <v>2670</v>
      </c>
      <c r="I28" s="37">
        <v>63.891081294396216</v>
      </c>
      <c r="J28" s="38">
        <f t="shared" si="10"/>
        <v>2.1849342367477083</v>
      </c>
      <c r="K28" s="35">
        <v>17269</v>
      </c>
      <c r="L28" s="36">
        <v>13356</v>
      </c>
      <c r="M28" s="39">
        <v>49.768967059174244</v>
      </c>
      <c r="N28" s="40">
        <f t="shared" si="9"/>
        <v>1.2929769392033543</v>
      </c>
      <c r="O28" s="1">
        <f t="shared" si="3"/>
        <v>7527</v>
      </c>
      <c r="P28" s="30"/>
    </row>
    <row r="29" spans="1:24" ht="20.100000000000001" customHeight="1" x14ac:dyDescent="0.25">
      <c r="A29" s="41" t="s">
        <v>30</v>
      </c>
      <c r="B29" s="44">
        <v>23505</v>
      </c>
      <c r="C29" s="31">
        <v>13521</v>
      </c>
      <c r="D29" s="32">
        <v>30.561457438632971</v>
      </c>
      <c r="E29" s="33">
        <f t="shared" si="7"/>
        <v>1.738406922564899</v>
      </c>
      <c r="F29" s="34">
        <v>13478</v>
      </c>
      <c r="G29" s="35">
        <v>3905</v>
      </c>
      <c r="H29" s="36">
        <v>3710</v>
      </c>
      <c r="I29" s="37">
        <v>46.46044021415824</v>
      </c>
      <c r="J29" s="38">
        <f t="shared" si="10"/>
        <v>1.7699277741300066</v>
      </c>
      <c r="K29" s="35">
        <v>10027</v>
      </c>
      <c r="L29" s="36">
        <v>5906</v>
      </c>
      <c r="M29" s="39">
        <v>16.480174121717777</v>
      </c>
      <c r="N29" s="40">
        <f>+K29/L29</f>
        <v>1.6977649847612597</v>
      </c>
      <c r="O29" s="1">
        <f t="shared" si="3"/>
        <v>7615</v>
      </c>
      <c r="P29" s="30"/>
    </row>
    <row r="30" spans="1:24" ht="20.100000000000001" customHeight="1" thickBot="1" x14ac:dyDescent="0.3">
      <c r="A30" s="67" t="s">
        <v>31</v>
      </c>
      <c r="B30" s="68">
        <f>+F30+K30</f>
        <v>24808</v>
      </c>
      <c r="C30" s="69">
        <f>+G30+H30+L30</f>
        <v>13988</v>
      </c>
      <c r="D30" s="70">
        <v>30.366446682875996</v>
      </c>
      <c r="E30" s="71">
        <f t="shared" si="7"/>
        <v>1.7735201601372605</v>
      </c>
      <c r="F30" s="68">
        <v>14437</v>
      </c>
      <c r="G30" s="69">
        <f>3905+211</f>
        <v>4116</v>
      </c>
      <c r="H30" s="69">
        <f>3710+106</f>
        <v>3816</v>
      </c>
      <c r="I30" s="72">
        <v>47.120778477389813</v>
      </c>
      <c r="J30" s="73">
        <f t="shared" si="10"/>
        <v>1.8200958144225921</v>
      </c>
      <c r="K30" s="68">
        <v>10371</v>
      </c>
      <c r="L30" s="69">
        <v>6056</v>
      </c>
      <c r="M30" s="74">
        <v>16.223311634386135</v>
      </c>
      <c r="N30" s="75">
        <f>+K30/L30</f>
        <v>1.7125165125495376</v>
      </c>
      <c r="O30" s="1">
        <f t="shared" si="3"/>
        <v>7932</v>
      </c>
      <c r="P30" s="30"/>
    </row>
    <row r="31" spans="1:24" ht="20.100000000000001" customHeight="1" thickTop="1" x14ac:dyDescent="0.25">
      <c r="A31" s="76" t="s">
        <v>32</v>
      </c>
      <c r="B31" s="52"/>
      <c r="C31" s="52"/>
      <c r="D31" s="77"/>
      <c r="E31" s="77"/>
      <c r="F31" s="52"/>
      <c r="G31" s="52"/>
      <c r="H31" s="52"/>
      <c r="I31" s="78"/>
      <c r="J31" s="77"/>
      <c r="K31" s="52"/>
      <c r="L31" s="52"/>
      <c r="M31" s="77"/>
      <c r="N31" s="77"/>
      <c r="P31" s="30"/>
    </row>
    <row r="32" spans="1:24" ht="12" customHeight="1" x14ac:dyDescent="0.25">
      <c r="A32" s="76" t="s">
        <v>33</v>
      </c>
      <c r="B32" s="79"/>
      <c r="C32" s="79"/>
      <c r="D32" s="80"/>
      <c r="E32" s="79"/>
      <c r="F32" s="79"/>
      <c r="G32" s="79"/>
      <c r="H32" s="79"/>
      <c r="I32" s="79"/>
      <c r="J32" s="79"/>
      <c r="K32" s="79"/>
      <c r="L32" s="79"/>
      <c r="M32" s="80"/>
      <c r="N32" s="79"/>
    </row>
    <row r="33" spans="1:14" ht="12.75" customHeight="1" x14ac:dyDescent="0.25">
      <c r="A33" s="76" t="s">
        <v>34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</row>
    <row r="34" spans="1:14" ht="15" customHeight="1" x14ac:dyDescent="0.25">
      <c r="A34" s="81" t="s">
        <v>35</v>
      </c>
      <c r="B34" s="79"/>
      <c r="C34" s="79"/>
      <c r="D34" s="80"/>
      <c r="E34" s="79"/>
      <c r="F34" s="79"/>
      <c r="G34" s="79"/>
      <c r="H34" s="79"/>
      <c r="I34" s="79"/>
      <c r="J34" s="79"/>
      <c r="K34" s="79"/>
      <c r="L34" s="79"/>
      <c r="M34" s="79"/>
      <c r="N34" s="79"/>
    </row>
    <row r="35" spans="1:14" x14ac:dyDescent="0.25">
      <c r="A35" s="79"/>
      <c r="B35" s="79"/>
      <c r="C35" s="79"/>
      <c r="D35" s="80"/>
      <c r="E35" s="79"/>
      <c r="F35" s="79"/>
      <c r="G35" s="79"/>
      <c r="H35" s="79"/>
      <c r="I35" s="79"/>
      <c r="J35" s="79"/>
      <c r="K35" s="79"/>
      <c r="L35" s="79"/>
      <c r="M35" s="79"/>
      <c r="N35" s="79"/>
    </row>
    <row r="36" spans="1:14" x14ac:dyDescent="0.25">
      <c r="A36" s="79"/>
      <c r="B36" s="79"/>
      <c r="C36" s="79"/>
      <c r="D36" s="80"/>
      <c r="E36" s="79"/>
      <c r="F36" s="79"/>
      <c r="G36" s="79"/>
      <c r="H36" s="79"/>
      <c r="I36" s="79"/>
      <c r="J36" s="79"/>
      <c r="K36" s="79"/>
      <c r="L36" s="79"/>
      <c r="M36" s="79"/>
      <c r="N36" s="79"/>
    </row>
    <row r="37" spans="1:14" x14ac:dyDescent="0.25">
      <c r="B37" s="79"/>
      <c r="C37" s="79"/>
      <c r="D37" s="80"/>
      <c r="E37" s="79"/>
      <c r="F37" s="79"/>
      <c r="G37" s="79"/>
      <c r="H37" s="79"/>
      <c r="I37" s="79"/>
      <c r="J37" s="79"/>
      <c r="K37" s="79"/>
      <c r="L37" s="79"/>
      <c r="M37" s="79"/>
      <c r="N37" s="79"/>
    </row>
    <row r="38" spans="1:14" x14ac:dyDescent="0.25">
      <c r="A38" s="79"/>
      <c r="B38" s="79"/>
      <c r="C38" s="79"/>
      <c r="D38" s="80"/>
      <c r="E38" s="79"/>
      <c r="F38" s="79"/>
      <c r="G38" s="79"/>
      <c r="H38" s="79"/>
      <c r="I38" s="79"/>
      <c r="J38" s="79"/>
      <c r="K38" s="79"/>
      <c r="L38" s="79"/>
      <c r="M38" s="79"/>
      <c r="N38" s="79"/>
    </row>
    <row r="39" spans="1:14" x14ac:dyDescent="0.25">
      <c r="A39" s="79"/>
      <c r="B39" s="79"/>
      <c r="C39" s="79"/>
      <c r="D39" s="80"/>
      <c r="E39" s="79"/>
      <c r="F39" s="79"/>
      <c r="G39" s="79"/>
      <c r="H39" s="79"/>
      <c r="I39" s="79"/>
      <c r="J39" s="79"/>
      <c r="K39" s="79"/>
      <c r="L39" s="79"/>
      <c r="M39" s="79"/>
      <c r="N39" s="79"/>
    </row>
    <row r="40" spans="1:14" x14ac:dyDescent="0.25">
      <c r="A40" s="79"/>
      <c r="B40" s="79"/>
      <c r="C40" s="79"/>
      <c r="D40" s="80"/>
      <c r="E40" s="79"/>
      <c r="F40" s="79"/>
      <c r="G40" s="79"/>
      <c r="H40" s="79"/>
      <c r="I40" s="79"/>
      <c r="J40" s="79"/>
      <c r="K40" s="79"/>
      <c r="L40" s="79"/>
      <c r="M40" s="79"/>
      <c r="N40" s="79"/>
    </row>
    <row r="41" spans="1:14" x14ac:dyDescent="0.25">
      <c r="A41" s="79"/>
      <c r="B41" s="79"/>
      <c r="C41" s="79"/>
      <c r="D41" s="80"/>
      <c r="E41" s="79"/>
      <c r="F41" s="79"/>
      <c r="G41" s="79"/>
      <c r="H41" s="79"/>
      <c r="I41" s="79"/>
      <c r="J41" s="79"/>
      <c r="K41" s="79"/>
      <c r="L41" s="79"/>
      <c r="M41" s="79"/>
      <c r="N41" s="79"/>
    </row>
    <row r="42" spans="1:14" x14ac:dyDescent="0.25">
      <c r="A42" s="79"/>
      <c r="B42" s="79"/>
      <c r="C42" s="79"/>
      <c r="D42" s="80"/>
      <c r="E42" s="79"/>
      <c r="F42" s="79"/>
      <c r="G42" s="79"/>
      <c r="H42" s="79"/>
      <c r="I42" s="79"/>
      <c r="J42" s="79"/>
      <c r="K42" s="79"/>
      <c r="L42" s="79"/>
      <c r="M42" s="79"/>
      <c r="N42" s="79"/>
    </row>
    <row r="43" spans="1:14" x14ac:dyDescent="0.25">
      <c r="A43" s="79"/>
      <c r="B43" s="79"/>
      <c r="C43" s="79"/>
      <c r="D43" s="80"/>
      <c r="E43" s="79"/>
      <c r="F43" s="79"/>
      <c r="G43" s="79"/>
      <c r="H43" s="79"/>
      <c r="I43" s="79"/>
      <c r="J43" s="79"/>
      <c r="K43" s="79"/>
      <c r="L43" s="79"/>
      <c r="M43" s="79"/>
      <c r="N43" s="79"/>
    </row>
    <row r="44" spans="1:14" x14ac:dyDescent="0.25">
      <c r="A44" s="79"/>
      <c r="B44" s="79"/>
      <c r="C44" s="79"/>
      <c r="D44" s="80"/>
      <c r="E44" s="79"/>
      <c r="F44" s="79"/>
      <c r="G44" s="79"/>
      <c r="H44" s="79"/>
      <c r="I44" s="79"/>
      <c r="J44" s="79"/>
      <c r="K44" s="79"/>
      <c r="L44" s="79"/>
      <c r="M44" s="79"/>
      <c r="N44" s="79"/>
    </row>
    <row r="45" spans="1:14" x14ac:dyDescent="0.25">
      <c r="A45" s="79"/>
      <c r="B45" s="79"/>
      <c r="C45" s="79"/>
      <c r="D45" s="80"/>
      <c r="E45" s="79"/>
      <c r="F45" s="79"/>
      <c r="G45" s="79"/>
      <c r="H45" s="79"/>
      <c r="I45" s="79"/>
      <c r="J45" s="79"/>
      <c r="K45" s="79"/>
      <c r="L45" s="79"/>
      <c r="M45" s="79"/>
      <c r="N45" s="79"/>
    </row>
    <row r="46" spans="1:14" x14ac:dyDescent="0.25">
      <c r="A46" s="79"/>
      <c r="B46" s="79"/>
      <c r="C46" s="79"/>
      <c r="D46" s="80"/>
      <c r="E46" s="79"/>
      <c r="F46" s="79"/>
      <c r="G46" s="79"/>
      <c r="H46" s="79"/>
      <c r="I46" s="79"/>
      <c r="J46" s="79"/>
      <c r="K46" s="79"/>
      <c r="L46" s="79"/>
      <c r="M46" s="79"/>
      <c r="N46" s="79"/>
    </row>
    <row r="47" spans="1:14" x14ac:dyDescent="0.25">
      <c r="A47" s="79"/>
      <c r="B47" s="79"/>
      <c r="C47" s="79"/>
      <c r="D47" s="80"/>
      <c r="E47" s="79"/>
      <c r="F47" s="79"/>
      <c r="G47" s="79"/>
      <c r="H47" s="79"/>
      <c r="I47" s="79"/>
      <c r="J47" s="79"/>
      <c r="K47" s="79"/>
      <c r="L47" s="79"/>
      <c r="M47" s="79"/>
      <c r="N47" s="79"/>
    </row>
    <row r="48" spans="1:14" x14ac:dyDescent="0.25">
      <c r="A48" s="79"/>
      <c r="B48" s="79"/>
      <c r="C48" s="79"/>
      <c r="D48" s="80"/>
      <c r="E48" s="79"/>
      <c r="F48" s="79"/>
      <c r="G48" s="79"/>
      <c r="H48" s="79"/>
      <c r="I48" s="79"/>
      <c r="J48" s="79"/>
      <c r="K48" s="79"/>
      <c r="L48" s="79"/>
      <c r="M48" s="79"/>
      <c r="N48" s="79"/>
    </row>
    <row r="49" spans="1:14" x14ac:dyDescent="0.25">
      <c r="A49" s="79"/>
      <c r="B49" s="79"/>
      <c r="C49" s="79"/>
      <c r="D49" s="80"/>
      <c r="E49" s="79"/>
      <c r="F49" s="79"/>
      <c r="G49" s="79"/>
      <c r="H49" s="79"/>
      <c r="I49" s="79"/>
      <c r="J49" s="79"/>
      <c r="K49" s="79"/>
      <c r="L49" s="79"/>
      <c r="M49" s="79"/>
      <c r="N49" s="79"/>
    </row>
    <row r="50" spans="1:14" x14ac:dyDescent="0.25">
      <c r="A50" s="79"/>
      <c r="B50" s="79"/>
      <c r="C50" s="79"/>
      <c r="D50" s="80"/>
      <c r="E50" s="79"/>
      <c r="F50" s="79"/>
      <c r="G50" s="79"/>
      <c r="H50" s="79"/>
      <c r="I50" s="79"/>
      <c r="J50" s="79"/>
      <c r="K50" s="79"/>
      <c r="L50" s="79"/>
      <c r="M50" s="79"/>
      <c r="N50" s="79"/>
    </row>
    <row r="51" spans="1:14" x14ac:dyDescent="0.25">
      <c r="A51" s="79"/>
      <c r="B51" s="79"/>
      <c r="C51" s="79"/>
      <c r="D51" s="80"/>
      <c r="E51" s="79"/>
      <c r="F51" s="79"/>
      <c r="G51" s="79"/>
      <c r="H51" s="79"/>
      <c r="I51" s="79"/>
      <c r="J51" s="79"/>
      <c r="K51" s="79"/>
      <c r="L51" s="79"/>
      <c r="M51" s="79"/>
      <c r="N51" s="79"/>
    </row>
    <row r="52" spans="1:14" x14ac:dyDescent="0.25">
      <c r="A52" s="79"/>
      <c r="B52" s="79"/>
      <c r="C52" s="79"/>
      <c r="D52" s="80"/>
      <c r="E52" s="79"/>
      <c r="F52" s="79"/>
      <c r="G52" s="79"/>
      <c r="H52" s="79"/>
      <c r="I52" s="79"/>
      <c r="J52" s="79"/>
      <c r="K52" s="79"/>
      <c r="L52" s="79"/>
      <c r="M52" s="79"/>
      <c r="N52" s="79"/>
    </row>
    <row r="53" spans="1:14" x14ac:dyDescent="0.25">
      <c r="A53" s="79"/>
      <c r="B53" s="79"/>
      <c r="C53" s="79"/>
      <c r="D53" s="80"/>
      <c r="E53" s="79"/>
      <c r="F53" s="79"/>
      <c r="G53" s="79"/>
      <c r="H53" s="79"/>
      <c r="I53" s="79"/>
      <c r="J53" s="79"/>
      <c r="K53" s="79"/>
      <c r="L53" s="79"/>
      <c r="M53" s="79"/>
      <c r="N53" s="79"/>
    </row>
    <row r="54" spans="1:14" x14ac:dyDescent="0.25">
      <c r="A54" s="79"/>
      <c r="B54" s="79"/>
      <c r="C54" s="79"/>
      <c r="D54" s="80"/>
      <c r="E54" s="79"/>
      <c r="F54" s="79"/>
      <c r="G54" s="79"/>
      <c r="H54" s="79"/>
      <c r="I54" s="79"/>
      <c r="J54" s="79"/>
      <c r="K54" s="79"/>
      <c r="L54" s="79"/>
      <c r="M54" s="79"/>
      <c r="N54" s="79"/>
    </row>
    <row r="55" spans="1:14" x14ac:dyDescent="0.25">
      <c r="A55" s="79"/>
      <c r="B55" s="79"/>
      <c r="C55" s="79"/>
      <c r="D55" s="80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4" x14ac:dyDescent="0.25">
      <c r="A56" s="79"/>
      <c r="B56" s="79"/>
      <c r="C56" s="79"/>
      <c r="D56" s="80"/>
      <c r="E56" s="79"/>
      <c r="F56" s="79"/>
      <c r="G56" s="79"/>
      <c r="H56" s="79"/>
      <c r="I56" s="79"/>
      <c r="J56" s="79"/>
      <c r="K56" s="79"/>
      <c r="L56" s="79"/>
      <c r="M56" s="79"/>
      <c r="N56" s="79"/>
    </row>
    <row r="57" spans="1:14" x14ac:dyDescent="0.25">
      <c r="A57" s="79"/>
      <c r="B57" s="79"/>
      <c r="C57" s="79"/>
      <c r="D57" s="80"/>
      <c r="E57" s="79"/>
      <c r="F57" s="79"/>
      <c r="G57" s="79"/>
      <c r="H57" s="79"/>
      <c r="I57" s="79"/>
      <c r="J57" s="79"/>
      <c r="K57" s="79"/>
      <c r="L57" s="79"/>
      <c r="M57" s="79"/>
      <c r="N57" s="79"/>
    </row>
    <row r="58" spans="1:14" x14ac:dyDescent="0.25">
      <c r="A58" s="79"/>
      <c r="B58" s="79"/>
      <c r="C58" s="79"/>
      <c r="D58" s="80"/>
      <c r="E58" s="79"/>
      <c r="F58" s="79"/>
      <c r="G58" s="79"/>
      <c r="H58" s="79"/>
      <c r="I58" s="79"/>
      <c r="J58" s="79"/>
      <c r="K58" s="79"/>
      <c r="L58" s="79"/>
      <c r="M58" s="79"/>
      <c r="N58" s="79"/>
    </row>
    <row r="59" spans="1:14" x14ac:dyDescent="0.25">
      <c r="A59" s="79"/>
      <c r="B59" s="79"/>
      <c r="C59" s="79"/>
      <c r="D59" s="80"/>
      <c r="E59" s="79"/>
      <c r="F59" s="79"/>
      <c r="G59" s="79"/>
      <c r="H59" s="79"/>
      <c r="I59" s="79"/>
      <c r="J59" s="79"/>
      <c r="K59" s="79"/>
      <c r="L59" s="79"/>
      <c r="M59" s="79"/>
      <c r="N59" s="79"/>
    </row>
    <row r="60" spans="1:14" x14ac:dyDescent="0.25">
      <c r="A60" s="79"/>
      <c r="B60" s="79"/>
      <c r="C60" s="79"/>
      <c r="D60" s="80"/>
      <c r="E60" s="79"/>
      <c r="F60" s="79"/>
      <c r="G60" s="79"/>
      <c r="H60" s="79"/>
      <c r="I60" s="79"/>
      <c r="J60" s="79"/>
      <c r="K60" s="79"/>
      <c r="L60" s="79"/>
      <c r="M60" s="79"/>
      <c r="N60" s="79"/>
    </row>
    <row r="61" spans="1:14" x14ac:dyDescent="0.25">
      <c r="A61" s="79"/>
      <c r="B61" s="79"/>
      <c r="C61" s="79"/>
      <c r="D61" s="80"/>
      <c r="E61" s="79"/>
      <c r="F61" s="79"/>
      <c r="G61" s="79"/>
      <c r="H61" s="79"/>
      <c r="I61" s="79"/>
      <c r="J61" s="79"/>
      <c r="K61" s="79"/>
      <c r="L61" s="79"/>
      <c r="M61" s="79"/>
      <c r="N61" s="79"/>
    </row>
    <row r="62" spans="1:14" x14ac:dyDescent="0.25">
      <c r="A62" s="79"/>
      <c r="B62" s="79"/>
      <c r="C62" s="79"/>
      <c r="D62" s="80"/>
      <c r="E62" s="79"/>
      <c r="F62" s="79"/>
      <c r="G62" s="79"/>
      <c r="H62" s="79"/>
      <c r="I62" s="79"/>
      <c r="J62" s="79"/>
      <c r="K62" s="79"/>
      <c r="L62" s="79"/>
      <c r="M62" s="79"/>
      <c r="N62" s="79"/>
    </row>
    <row r="63" spans="1:14" x14ac:dyDescent="0.25">
      <c r="A63" s="79"/>
      <c r="B63" s="79"/>
      <c r="C63" s="79"/>
      <c r="D63" s="80"/>
      <c r="E63" s="79"/>
      <c r="F63" s="79"/>
      <c r="G63" s="79"/>
      <c r="H63" s="79"/>
      <c r="I63" s="79"/>
      <c r="J63" s="79"/>
      <c r="K63" s="79"/>
      <c r="L63" s="79"/>
      <c r="M63" s="79"/>
      <c r="N63" s="79"/>
    </row>
    <row r="64" spans="1:14" x14ac:dyDescent="0.25">
      <c r="A64" s="79"/>
      <c r="B64" s="79"/>
      <c r="C64" s="79"/>
      <c r="D64" s="80"/>
      <c r="E64" s="79"/>
      <c r="F64" s="79"/>
      <c r="G64" s="79"/>
      <c r="H64" s="79"/>
      <c r="I64" s="79"/>
      <c r="J64" s="79"/>
      <c r="K64" s="79"/>
      <c r="L64" s="79"/>
      <c r="M64" s="79"/>
      <c r="N64" s="79"/>
    </row>
    <row r="65" spans="1:14" x14ac:dyDescent="0.25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</row>
    <row r="66" spans="1:14" x14ac:dyDescent="0.25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</row>
    <row r="67" spans="1:14" x14ac:dyDescent="0.25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</row>
    <row r="68" spans="1:14" x14ac:dyDescent="0.25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</row>
    <row r="69" spans="1:14" x14ac:dyDescent="0.25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</row>
    <row r="70" spans="1:14" x14ac:dyDescent="0.25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</row>
    <row r="71" spans="1:14" x14ac:dyDescent="0.25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</row>
    <row r="72" spans="1:14" x14ac:dyDescent="0.25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</row>
    <row r="73" spans="1:14" x14ac:dyDescent="0.25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</row>
    <row r="74" spans="1:14" x14ac:dyDescent="0.25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</row>
    <row r="75" spans="1:14" x14ac:dyDescent="0.25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</row>
    <row r="76" spans="1:14" x14ac:dyDescent="0.25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</row>
    <row r="77" spans="1:14" x14ac:dyDescent="0.25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</row>
    <row r="78" spans="1:14" x14ac:dyDescent="0.25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</row>
    <row r="79" spans="1:14" x14ac:dyDescent="0.25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</row>
    <row r="80" spans="1:14" x14ac:dyDescent="0.25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</row>
    <row r="81" spans="1:14" x14ac:dyDescent="0.25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</row>
    <row r="82" spans="1:14" x14ac:dyDescent="0.25">
      <c r="A82" s="79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</row>
    <row r="83" spans="1:14" x14ac:dyDescent="0.25">
      <c r="A83" s="79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</row>
    <row r="84" spans="1:14" x14ac:dyDescent="0.25">
      <c r="A84" s="79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</row>
    <row r="85" spans="1:14" x14ac:dyDescent="0.25">
      <c r="A85" s="79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</row>
    <row r="86" spans="1:14" x14ac:dyDescent="0.25">
      <c r="A86" s="79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</row>
    <row r="87" spans="1:14" x14ac:dyDescent="0.25">
      <c r="A87" s="79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</row>
    <row r="88" spans="1:14" x14ac:dyDescent="0.25">
      <c r="A88" s="79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</row>
    <row r="89" spans="1:14" x14ac:dyDescent="0.25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</row>
    <row r="90" spans="1:14" x14ac:dyDescent="0.25">
      <c r="A90" s="79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</row>
    <row r="91" spans="1:14" x14ac:dyDescent="0.25">
      <c r="A91" s="79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</row>
    <row r="92" spans="1:14" x14ac:dyDescent="0.25">
      <c r="A92" s="79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</row>
    <row r="93" spans="1:14" x14ac:dyDescent="0.25">
      <c r="A93" s="79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</row>
    <row r="94" spans="1:14" x14ac:dyDescent="0.25">
      <c r="A94" s="79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</row>
    <row r="95" spans="1:14" x14ac:dyDescent="0.25">
      <c r="A95" s="79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</row>
    <row r="96" spans="1:14" x14ac:dyDescent="0.25">
      <c r="A96" s="79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</row>
    <row r="97" spans="1:14" x14ac:dyDescent="0.25">
      <c r="A97" s="79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</row>
    <row r="98" spans="1:14" x14ac:dyDescent="0.25">
      <c r="A98" s="79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</row>
    <row r="99" spans="1:14" x14ac:dyDescent="0.25">
      <c r="A99" s="79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</row>
    <row r="100" spans="1:14" x14ac:dyDescent="0.25">
      <c r="A100" s="79"/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</row>
    <row r="101" spans="1:14" x14ac:dyDescent="0.25">
      <c r="A101" s="79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</row>
    <row r="102" spans="1:14" x14ac:dyDescent="0.25">
      <c r="A102" s="79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</row>
    <row r="103" spans="1:14" x14ac:dyDescent="0.25">
      <c r="A103" s="79"/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</row>
    <row r="104" spans="1:14" x14ac:dyDescent="0.25">
      <c r="A104" s="79"/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</row>
    <row r="105" spans="1:14" x14ac:dyDescent="0.25">
      <c r="A105" s="79"/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</row>
    <row r="106" spans="1:14" x14ac:dyDescent="0.25">
      <c r="A106" s="79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</row>
    <row r="107" spans="1:14" x14ac:dyDescent="0.25">
      <c r="A107" s="79"/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</row>
    <row r="108" spans="1:14" x14ac:dyDescent="0.25">
      <c r="A108" s="79"/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x14ac:dyDescent="0.25">
      <c r="A109" s="79"/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5">
      <c r="A110" s="79"/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</row>
    <row r="111" spans="1:14" x14ac:dyDescent="0.25">
      <c r="A111" s="79"/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x14ac:dyDescent="0.25">
      <c r="A112" s="79"/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1:14" x14ac:dyDescent="0.25">
      <c r="A113" s="79"/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1:14" x14ac:dyDescent="0.25">
      <c r="A114" s="79"/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1:14" x14ac:dyDescent="0.25">
      <c r="A115" s="79"/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1:14" x14ac:dyDescent="0.25">
      <c r="A116" s="79"/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1:14" x14ac:dyDescent="0.25">
      <c r="A117" s="79"/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1:14" x14ac:dyDescent="0.25">
      <c r="A118" s="79"/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1:14" x14ac:dyDescent="0.25">
      <c r="A119" s="79"/>
      <c r="B119" s="79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1:14" x14ac:dyDescent="0.25">
      <c r="A120" s="79"/>
      <c r="B120" s="79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1:14" x14ac:dyDescent="0.25">
      <c r="A121" s="79"/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1:14" x14ac:dyDescent="0.25">
      <c r="A122" s="79"/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1:14" x14ac:dyDescent="0.25">
      <c r="A123" s="79"/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1:14" x14ac:dyDescent="0.25">
      <c r="A124" s="79"/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1:14" x14ac:dyDescent="0.25">
      <c r="A125" s="79"/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1:14" x14ac:dyDescent="0.25">
      <c r="A126" s="79"/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1:14" x14ac:dyDescent="0.25">
      <c r="A127" s="79"/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1:14" x14ac:dyDescent="0.25">
      <c r="A128" s="79"/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1:14" x14ac:dyDescent="0.25">
      <c r="A129" s="79"/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1:14" x14ac:dyDescent="0.25">
      <c r="A130" s="79"/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</sheetData>
  <mergeCells count="17">
    <mergeCell ref="M7:M8"/>
    <mergeCell ref="A1:N1"/>
    <mergeCell ref="A2:N2"/>
    <mergeCell ref="A3:N3"/>
    <mergeCell ref="A5:A8"/>
    <mergeCell ref="B5:E6"/>
    <mergeCell ref="F5:N5"/>
    <mergeCell ref="F6:J6"/>
    <mergeCell ref="K6:N6"/>
    <mergeCell ref="B7:C7"/>
    <mergeCell ref="D7:D8"/>
    <mergeCell ref="N7:N8"/>
    <mergeCell ref="E7:E8"/>
    <mergeCell ref="F7:H7"/>
    <mergeCell ref="I7:I8"/>
    <mergeCell ref="J7:J8"/>
    <mergeCell ref="K7:L7"/>
  </mergeCells>
  <printOptions horizontalCentered="1" verticalCentered="1"/>
  <pageMargins left="0.39370078740157483" right="0.39370078740157483" top="0.78740157480314965" bottom="0.39370078740157483" header="0.51181102362204722" footer="0.51181102362204722"/>
  <pageSetup scale="84" orientation="landscape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914C0-8CA2-4E15-B7B6-E909139813A5}">
  <sheetPr syncVertical="1" syncRef="A1"/>
  <dimension ref="A1:F166"/>
  <sheetViews>
    <sheetView zoomScaleNormal="100" zoomScaleSheetLayoutView="100" workbookViewId="0">
      <selection activeCell="F80" sqref="F80"/>
    </sheetView>
  </sheetViews>
  <sheetFormatPr baseColWidth="10" defaultColWidth="8.42578125" defaultRowHeight="12.75" x14ac:dyDescent="0.2"/>
  <cols>
    <col min="1" max="1" width="27" style="82" customWidth="1"/>
    <col min="2" max="2" width="22.85546875" style="133" customWidth="1"/>
    <col min="3" max="3" width="18.7109375" style="133" customWidth="1"/>
    <col min="4" max="4" width="18.7109375" style="134" customWidth="1"/>
    <col min="5" max="6" width="8.42578125" style="82"/>
    <col min="7" max="7" width="16" style="82" customWidth="1"/>
    <col min="8" max="16384" width="8.42578125" style="82"/>
  </cols>
  <sheetData>
    <row r="1" spans="1:4" x14ac:dyDescent="0.2">
      <c r="A1" s="638"/>
      <c r="B1" s="638"/>
      <c r="C1" s="638"/>
      <c r="D1" s="638"/>
    </row>
    <row r="2" spans="1:4" ht="16.5" customHeight="1" x14ac:dyDescent="0.25">
      <c r="A2" s="639" t="s">
        <v>634</v>
      </c>
      <c r="B2" s="639"/>
      <c r="C2" s="639"/>
      <c r="D2" s="639"/>
    </row>
    <row r="3" spans="1:4" ht="19.5" customHeight="1" thickBot="1" x14ac:dyDescent="0.3">
      <c r="A3" s="640" t="s">
        <v>635</v>
      </c>
      <c r="B3" s="640"/>
      <c r="C3" s="640"/>
      <c r="D3" s="640"/>
    </row>
    <row r="4" spans="1:4" ht="19.5" customHeight="1" thickTop="1" x14ac:dyDescent="0.2">
      <c r="A4" s="641" t="s">
        <v>36</v>
      </c>
      <c r="B4" s="644" t="s">
        <v>37</v>
      </c>
      <c r="C4" s="647" t="s">
        <v>38</v>
      </c>
      <c r="D4" s="648"/>
    </row>
    <row r="5" spans="1:4" ht="16.5" customHeight="1" x14ac:dyDescent="0.2">
      <c r="A5" s="642"/>
      <c r="B5" s="645"/>
      <c r="C5" s="649" t="s">
        <v>39</v>
      </c>
      <c r="D5" s="650" t="s">
        <v>40</v>
      </c>
    </row>
    <row r="6" spans="1:4" ht="16.5" customHeight="1" thickBot="1" x14ac:dyDescent="0.25">
      <c r="A6" s="643"/>
      <c r="B6" s="646"/>
      <c r="C6" s="646"/>
      <c r="D6" s="651"/>
    </row>
    <row r="7" spans="1:4" ht="3" customHeight="1" thickTop="1" x14ac:dyDescent="0.25">
      <c r="A7" s="83"/>
      <c r="B7" s="84"/>
      <c r="C7" s="84"/>
      <c r="D7" s="85"/>
    </row>
    <row r="8" spans="1:4" ht="7.5" customHeight="1" x14ac:dyDescent="0.25">
      <c r="A8" s="83"/>
      <c r="B8" s="86"/>
      <c r="C8" s="86"/>
      <c r="D8" s="87"/>
    </row>
    <row r="9" spans="1:4" ht="18.75" customHeight="1" x14ac:dyDescent="0.25">
      <c r="A9" s="88" t="s">
        <v>12</v>
      </c>
      <c r="B9" s="89">
        <f>+B11+B16+B24+B30+B45+B60+B68+B76+B94+B107+B108+B119</f>
        <v>32611</v>
      </c>
      <c r="C9" s="89">
        <f>+C11+C16+C24+C30+C45+C60+C68+C76+C94+C107+C108+C119</f>
        <v>7627</v>
      </c>
      <c r="D9" s="90">
        <f>+C9/B9*100</f>
        <v>23.387813927815767</v>
      </c>
    </row>
    <row r="10" spans="1:4" ht="9" customHeight="1" x14ac:dyDescent="0.25">
      <c r="A10" s="88"/>
      <c r="B10" s="89"/>
      <c r="C10" s="89"/>
      <c r="D10" s="90"/>
    </row>
    <row r="11" spans="1:4" ht="18" customHeight="1" x14ac:dyDescent="0.25">
      <c r="A11" s="91" t="s">
        <v>41</v>
      </c>
      <c r="B11" s="92">
        <f>SUM(B12:B15)</f>
        <v>2499</v>
      </c>
      <c r="C11" s="92">
        <f>SUM(C12:C15)</f>
        <v>696</v>
      </c>
      <c r="D11" s="90">
        <f t="shared" ref="D11:D47" si="0">+C11/B11*100</f>
        <v>27.85114045618247</v>
      </c>
    </row>
    <row r="12" spans="1:4" ht="18" customHeight="1" x14ac:dyDescent="0.25">
      <c r="A12" s="93" t="s">
        <v>42</v>
      </c>
      <c r="B12" s="94">
        <v>407</v>
      </c>
      <c r="C12" s="95">
        <v>118</v>
      </c>
      <c r="D12" s="96">
        <f t="shared" si="0"/>
        <v>28.992628992628994</v>
      </c>
    </row>
    <row r="13" spans="1:4" ht="18" customHeight="1" x14ac:dyDescent="0.25">
      <c r="A13" s="93" t="s">
        <v>43</v>
      </c>
      <c r="B13" s="94">
        <v>1508</v>
      </c>
      <c r="C13" s="95">
        <v>422</v>
      </c>
      <c r="D13" s="96">
        <f t="shared" si="0"/>
        <v>27.984084880636605</v>
      </c>
    </row>
    <row r="14" spans="1:4" ht="18" customHeight="1" x14ac:dyDescent="0.25">
      <c r="A14" s="93" t="s">
        <v>44</v>
      </c>
      <c r="B14" s="94">
        <v>421</v>
      </c>
      <c r="C14" s="95">
        <v>112</v>
      </c>
      <c r="D14" s="96">
        <f t="shared" si="0"/>
        <v>26.603325415676959</v>
      </c>
    </row>
    <row r="15" spans="1:4" ht="18" customHeight="1" x14ac:dyDescent="0.25">
      <c r="A15" s="93" t="s">
        <v>45</v>
      </c>
      <c r="B15" s="94">
        <v>163</v>
      </c>
      <c r="C15" s="95">
        <v>44</v>
      </c>
      <c r="D15" s="96">
        <f t="shared" si="0"/>
        <v>26.993865030674847</v>
      </c>
    </row>
    <row r="16" spans="1:4" ht="18" customHeight="1" x14ac:dyDescent="0.25">
      <c r="A16" s="97" t="s">
        <v>46</v>
      </c>
      <c r="B16" s="98">
        <f>SUM(B17:B23)</f>
        <v>2483</v>
      </c>
      <c r="C16" s="98">
        <f>SUM(C17:C23)</f>
        <v>508</v>
      </c>
      <c r="D16" s="90">
        <f t="shared" si="0"/>
        <v>20.459122029802661</v>
      </c>
    </row>
    <row r="17" spans="1:5" ht="18" customHeight="1" x14ac:dyDescent="0.25">
      <c r="A17" s="93" t="s">
        <v>47</v>
      </c>
      <c r="B17" s="94">
        <v>268</v>
      </c>
      <c r="C17" s="95">
        <v>46</v>
      </c>
      <c r="D17" s="96">
        <f t="shared" si="0"/>
        <v>17.164179104477611</v>
      </c>
      <c r="E17" s="99"/>
    </row>
    <row r="18" spans="1:5" ht="18" customHeight="1" x14ac:dyDescent="0.25">
      <c r="A18" s="93" t="s">
        <v>48</v>
      </c>
      <c r="B18" s="94">
        <v>618</v>
      </c>
      <c r="C18" s="95">
        <v>115</v>
      </c>
      <c r="D18" s="96">
        <f t="shared" si="0"/>
        <v>18.608414239482201</v>
      </c>
      <c r="E18" s="99"/>
    </row>
    <row r="19" spans="1:5" ht="18" customHeight="1" x14ac:dyDescent="0.25">
      <c r="A19" s="93" t="s">
        <v>49</v>
      </c>
      <c r="B19" s="94">
        <v>367</v>
      </c>
      <c r="C19" s="95">
        <v>72</v>
      </c>
      <c r="D19" s="96">
        <f t="shared" si="0"/>
        <v>19.618528610354225</v>
      </c>
      <c r="E19" s="99"/>
    </row>
    <row r="20" spans="1:5" ht="18" customHeight="1" x14ac:dyDescent="0.25">
      <c r="A20" s="93" t="s">
        <v>50</v>
      </c>
      <c r="B20" s="94">
        <v>29</v>
      </c>
      <c r="C20" s="95">
        <v>7</v>
      </c>
      <c r="D20" s="96">
        <f t="shared" si="0"/>
        <v>24.137931034482758</v>
      </c>
      <c r="E20" s="99"/>
    </row>
    <row r="21" spans="1:5" ht="18" customHeight="1" x14ac:dyDescent="0.25">
      <c r="A21" s="93" t="s">
        <v>51</v>
      </c>
      <c r="B21" s="94">
        <v>104</v>
      </c>
      <c r="C21" s="95">
        <v>26</v>
      </c>
      <c r="D21" s="96">
        <f t="shared" si="0"/>
        <v>25</v>
      </c>
      <c r="E21" s="99"/>
    </row>
    <row r="22" spans="1:5" ht="18" customHeight="1" x14ac:dyDescent="0.25">
      <c r="A22" s="93" t="s">
        <v>52</v>
      </c>
      <c r="B22" s="94">
        <v>896</v>
      </c>
      <c r="C22" s="95">
        <v>184</v>
      </c>
      <c r="D22" s="96">
        <f t="shared" si="0"/>
        <v>20.535714285714285</v>
      </c>
      <c r="E22" s="99"/>
    </row>
    <row r="23" spans="1:5" s="101" customFormat="1" ht="18" customHeight="1" x14ac:dyDescent="0.25">
      <c r="A23" s="93" t="s">
        <v>53</v>
      </c>
      <c r="B23" s="94">
        <v>201</v>
      </c>
      <c r="C23" s="95">
        <v>58</v>
      </c>
      <c r="D23" s="96">
        <f t="shared" si="0"/>
        <v>28.855721393034827</v>
      </c>
      <c r="E23" s="100"/>
    </row>
    <row r="24" spans="1:5" ht="18" customHeight="1" x14ac:dyDescent="0.25">
      <c r="A24" s="97" t="s">
        <v>54</v>
      </c>
      <c r="B24" s="98">
        <f>SUM(B25:B29)</f>
        <v>1422</v>
      </c>
      <c r="C24" s="98">
        <f>SUM(C25:C29)</f>
        <v>351</v>
      </c>
      <c r="D24" s="90">
        <f t="shared" si="0"/>
        <v>24.683544303797468</v>
      </c>
      <c r="E24" s="99"/>
    </row>
    <row r="25" spans="1:5" ht="18" customHeight="1" x14ac:dyDescent="0.25">
      <c r="A25" s="93" t="s">
        <v>55</v>
      </c>
      <c r="B25" s="94">
        <v>1060</v>
      </c>
      <c r="C25" s="95">
        <v>269</v>
      </c>
      <c r="D25" s="96">
        <f t="shared" si="0"/>
        <v>25.377358490566039</v>
      </c>
      <c r="E25" s="99"/>
    </row>
    <row r="26" spans="1:5" ht="18" customHeight="1" x14ac:dyDescent="0.25">
      <c r="A26" s="93" t="s">
        <v>56</v>
      </c>
      <c r="B26" s="94">
        <v>152</v>
      </c>
      <c r="C26" s="95">
        <v>26</v>
      </c>
      <c r="D26" s="96">
        <f t="shared" si="0"/>
        <v>17.105263157894736</v>
      </c>
      <c r="E26" s="99"/>
    </row>
    <row r="27" spans="1:5" ht="18" customHeight="1" x14ac:dyDescent="0.25">
      <c r="A27" s="93" t="s">
        <v>57</v>
      </c>
      <c r="B27" s="94">
        <v>172</v>
      </c>
      <c r="C27" s="95">
        <v>45</v>
      </c>
      <c r="D27" s="96">
        <f t="shared" si="0"/>
        <v>26.162790697674421</v>
      </c>
      <c r="E27" s="99"/>
    </row>
    <row r="28" spans="1:5" ht="18" customHeight="1" x14ac:dyDescent="0.25">
      <c r="A28" s="93" t="s">
        <v>58</v>
      </c>
      <c r="B28" s="94">
        <v>2</v>
      </c>
      <c r="C28" s="95">
        <v>1</v>
      </c>
      <c r="D28" s="96">
        <f t="shared" si="0"/>
        <v>50</v>
      </c>
      <c r="E28" s="99"/>
    </row>
    <row r="29" spans="1:5" ht="18" customHeight="1" x14ac:dyDescent="0.25">
      <c r="A29" s="93" t="s">
        <v>59</v>
      </c>
      <c r="B29" s="94">
        <v>36</v>
      </c>
      <c r="C29" s="95">
        <v>10</v>
      </c>
      <c r="D29" s="96">
        <f t="shared" si="0"/>
        <v>27.777777777777779</v>
      </c>
    </row>
    <row r="30" spans="1:5" ht="18" customHeight="1" x14ac:dyDescent="0.25">
      <c r="A30" s="97" t="s">
        <v>60</v>
      </c>
      <c r="B30" s="98">
        <f>SUM(B31:B44)</f>
        <v>3522</v>
      </c>
      <c r="C30" s="98">
        <f>SUM(C31:C44)</f>
        <v>891</v>
      </c>
      <c r="D30" s="90">
        <f t="shared" si="0"/>
        <v>25.298126064735943</v>
      </c>
    </row>
    <row r="31" spans="1:5" ht="18" customHeight="1" x14ac:dyDescent="0.25">
      <c r="A31" s="93" t="s">
        <v>61</v>
      </c>
      <c r="B31" s="94">
        <v>156</v>
      </c>
      <c r="C31" s="95">
        <v>56</v>
      </c>
      <c r="D31" s="96">
        <f t="shared" si="0"/>
        <v>35.897435897435898</v>
      </c>
    </row>
    <row r="32" spans="1:5" ht="18" customHeight="1" x14ac:dyDescent="0.25">
      <c r="A32" s="93" t="s">
        <v>62</v>
      </c>
      <c r="B32" s="94">
        <v>338</v>
      </c>
      <c r="C32" s="95">
        <v>111</v>
      </c>
      <c r="D32" s="96">
        <f t="shared" si="0"/>
        <v>32.840236686390533</v>
      </c>
    </row>
    <row r="33" spans="1:4" ht="18" customHeight="1" x14ac:dyDescent="0.25">
      <c r="A33" s="93" t="s">
        <v>63</v>
      </c>
      <c r="B33" s="94">
        <v>106</v>
      </c>
      <c r="C33" s="95">
        <v>26</v>
      </c>
      <c r="D33" s="96">
        <f t="shared" si="0"/>
        <v>24.528301886792452</v>
      </c>
    </row>
    <row r="34" spans="1:4" ht="18" customHeight="1" x14ac:dyDescent="0.25">
      <c r="A34" s="93" t="s">
        <v>64</v>
      </c>
      <c r="B34" s="94">
        <v>316</v>
      </c>
      <c r="C34" s="95">
        <v>83</v>
      </c>
      <c r="D34" s="96">
        <f t="shared" si="0"/>
        <v>26.265822784810126</v>
      </c>
    </row>
    <row r="35" spans="1:4" ht="18" customHeight="1" x14ac:dyDescent="0.25">
      <c r="A35" s="93" t="s">
        <v>65</v>
      </c>
      <c r="B35" s="94">
        <v>200</v>
      </c>
      <c r="C35" s="95">
        <v>52</v>
      </c>
      <c r="D35" s="96">
        <f t="shared" si="0"/>
        <v>26</v>
      </c>
    </row>
    <row r="36" spans="1:4" ht="18" customHeight="1" x14ac:dyDescent="0.25">
      <c r="A36" s="93" t="s">
        <v>66</v>
      </c>
      <c r="B36" s="94">
        <v>1069</v>
      </c>
      <c r="C36" s="95">
        <v>226</v>
      </c>
      <c r="D36" s="96">
        <f t="shared" si="0"/>
        <v>21.141253507951358</v>
      </c>
    </row>
    <row r="37" spans="1:4" ht="18" customHeight="1" x14ac:dyDescent="0.25">
      <c r="A37" s="93" t="s">
        <v>67</v>
      </c>
      <c r="B37" s="94">
        <v>381</v>
      </c>
      <c r="C37" s="95">
        <v>75</v>
      </c>
      <c r="D37" s="96">
        <f t="shared" si="0"/>
        <v>19.685039370078741</v>
      </c>
    </row>
    <row r="38" spans="1:4" ht="18" customHeight="1" x14ac:dyDescent="0.25">
      <c r="A38" s="93" t="s">
        <v>68</v>
      </c>
      <c r="B38" s="94">
        <v>58</v>
      </c>
      <c r="C38" s="95">
        <v>13</v>
      </c>
      <c r="D38" s="96">
        <f t="shared" si="0"/>
        <v>22.413793103448278</v>
      </c>
    </row>
    <row r="39" spans="1:4" ht="18" customHeight="1" x14ac:dyDescent="0.25">
      <c r="A39" s="93" t="s">
        <v>69</v>
      </c>
      <c r="B39" s="94">
        <v>50</v>
      </c>
      <c r="C39" s="95">
        <v>14</v>
      </c>
      <c r="D39" s="96">
        <f t="shared" si="0"/>
        <v>28.000000000000004</v>
      </c>
    </row>
    <row r="40" spans="1:4" ht="18" customHeight="1" x14ac:dyDescent="0.25">
      <c r="A40" s="93" t="s">
        <v>70</v>
      </c>
      <c r="B40" s="94">
        <v>172</v>
      </c>
      <c r="C40" s="95">
        <v>52</v>
      </c>
      <c r="D40" s="96">
        <f t="shared" si="0"/>
        <v>30.232558139534881</v>
      </c>
    </row>
    <row r="41" spans="1:4" ht="18" customHeight="1" x14ac:dyDescent="0.25">
      <c r="A41" s="93" t="s">
        <v>71</v>
      </c>
      <c r="B41" s="94">
        <v>11</v>
      </c>
      <c r="C41" s="95">
        <v>3</v>
      </c>
      <c r="D41" s="96">
        <f t="shared" si="0"/>
        <v>27.27272727272727</v>
      </c>
    </row>
    <row r="42" spans="1:4" ht="18" customHeight="1" x14ac:dyDescent="0.25">
      <c r="A42" s="93" t="s">
        <v>72</v>
      </c>
      <c r="B42" s="94">
        <v>144</v>
      </c>
      <c r="C42" s="95">
        <v>30</v>
      </c>
      <c r="D42" s="96">
        <f t="shared" si="0"/>
        <v>20.833333333333336</v>
      </c>
    </row>
    <row r="43" spans="1:4" ht="18" customHeight="1" x14ac:dyDescent="0.25">
      <c r="A43" s="93" t="s">
        <v>73</v>
      </c>
      <c r="B43" s="94">
        <v>95</v>
      </c>
      <c r="C43" s="95">
        <v>20</v>
      </c>
      <c r="D43" s="96">
        <f t="shared" si="0"/>
        <v>21.052631578947366</v>
      </c>
    </row>
    <row r="44" spans="1:4" ht="18" customHeight="1" x14ac:dyDescent="0.25">
      <c r="A44" s="93" t="s">
        <v>74</v>
      </c>
      <c r="B44" s="94">
        <v>426</v>
      </c>
      <c r="C44" s="95">
        <v>130</v>
      </c>
      <c r="D44" s="96">
        <f t="shared" si="0"/>
        <v>30.516431924882632</v>
      </c>
    </row>
    <row r="45" spans="1:4" s="103" customFormat="1" ht="18" customHeight="1" x14ac:dyDescent="0.25">
      <c r="A45" s="102" t="s">
        <v>75</v>
      </c>
      <c r="B45" s="92">
        <f>+B46+B57</f>
        <v>1020</v>
      </c>
      <c r="C45" s="89">
        <f>+C46+C57</f>
        <v>273</v>
      </c>
      <c r="D45" s="90">
        <f t="shared" si="0"/>
        <v>26.764705882352942</v>
      </c>
    </row>
    <row r="46" spans="1:4" ht="18" customHeight="1" x14ac:dyDescent="0.25">
      <c r="A46" s="102" t="s">
        <v>76</v>
      </c>
      <c r="B46" s="98">
        <f>+B47+B55+B56</f>
        <v>916</v>
      </c>
      <c r="C46" s="98">
        <f>+C47+C55+C56</f>
        <v>244</v>
      </c>
      <c r="D46" s="90">
        <f t="shared" si="0"/>
        <v>26.637554585152838</v>
      </c>
    </row>
    <row r="47" spans="1:4" ht="18" customHeight="1" thickBot="1" x14ac:dyDescent="0.3">
      <c r="A47" s="104" t="s">
        <v>77</v>
      </c>
      <c r="B47" s="105">
        <v>302</v>
      </c>
      <c r="C47" s="106">
        <v>87</v>
      </c>
      <c r="D47" s="107">
        <f t="shared" si="0"/>
        <v>28.807947019867548</v>
      </c>
    </row>
    <row r="48" spans="1:4" ht="18" customHeight="1" thickTop="1" x14ac:dyDescent="0.2">
      <c r="A48" s="638"/>
      <c r="B48" s="638"/>
      <c r="C48" s="638"/>
      <c r="D48" s="638"/>
    </row>
    <row r="49" spans="1:4" ht="18" customHeight="1" x14ac:dyDescent="0.25">
      <c r="A49" s="639" t="s">
        <v>636</v>
      </c>
      <c r="B49" s="639"/>
      <c r="C49" s="639"/>
      <c r="D49" s="639"/>
    </row>
    <row r="50" spans="1:4" ht="18" customHeight="1" x14ac:dyDescent="0.25">
      <c r="A50" s="640" t="s">
        <v>78</v>
      </c>
      <c r="B50" s="640"/>
      <c r="C50" s="640"/>
      <c r="D50" s="640"/>
    </row>
    <row r="51" spans="1:4" ht="18" customHeight="1" thickBot="1" x14ac:dyDescent="0.3">
      <c r="A51" s="640" t="s">
        <v>637</v>
      </c>
      <c r="B51" s="640"/>
      <c r="C51" s="640"/>
      <c r="D51" s="640"/>
    </row>
    <row r="52" spans="1:4" ht="18" customHeight="1" thickTop="1" x14ac:dyDescent="0.2">
      <c r="A52" s="641" t="s">
        <v>36</v>
      </c>
      <c r="B52" s="644" t="s">
        <v>37</v>
      </c>
      <c r="C52" s="647" t="s">
        <v>38</v>
      </c>
      <c r="D52" s="648"/>
    </row>
    <row r="53" spans="1:4" ht="18" customHeight="1" x14ac:dyDescent="0.2">
      <c r="A53" s="642"/>
      <c r="B53" s="645"/>
      <c r="C53" s="649" t="s">
        <v>39</v>
      </c>
      <c r="D53" s="650" t="s">
        <v>40</v>
      </c>
    </row>
    <row r="54" spans="1:4" ht="18" customHeight="1" thickBot="1" x14ac:dyDescent="0.25">
      <c r="A54" s="643"/>
      <c r="B54" s="646"/>
      <c r="C54" s="646"/>
      <c r="D54" s="651"/>
    </row>
    <row r="55" spans="1:4" ht="18" customHeight="1" thickTop="1" x14ac:dyDescent="0.25">
      <c r="A55" s="93" t="s">
        <v>79</v>
      </c>
      <c r="B55" s="94">
        <v>372</v>
      </c>
      <c r="C55" s="95">
        <v>104</v>
      </c>
      <c r="D55" s="96">
        <f>+C55/B55*100</f>
        <v>27.956989247311824</v>
      </c>
    </row>
    <row r="56" spans="1:4" ht="18" customHeight="1" x14ac:dyDescent="0.25">
      <c r="A56" s="93" t="s">
        <v>80</v>
      </c>
      <c r="B56" s="94">
        <v>242</v>
      </c>
      <c r="C56" s="95">
        <v>53</v>
      </c>
      <c r="D56" s="96">
        <f t="shared" ref="D56:D86" si="1">+C56/B56*100</f>
        <v>21.900826446280991</v>
      </c>
    </row>
    <row r="57" spans="1:4" ht="18" customHeight="1" x14ac:dyDescent="0.25">
      <c r="A57" s="108" t="s">
        <v>81</v>
      </c>
      <c r="B57" s="92">
        <f>SUM(B58:B59)</f>
        <v>104</v>
      </c>
      <c r="C57" s="89">
        <v>29</v>
      </c>
      <c r="D57" s="90">
        <f t="shared" si="1"/>
        <v>27.884615384615387</v>
      </c>
    </row>
    <row r="58" spans="1:4" ht="18" customHeight="1" x14ac:dyDescent="0.25">
      <c r="A58" s="93" t="s">
        <v>82</v>
      </c>
      <c r="B58" s="94">
        <v>103</v>
      </c>
      <c r="C58" s="95">
        <v>28</v>
      </c>
      <c r="D58" s="96">
        <f t="shared" si="1"/>
        <v>27.184466019417474</v>
      </c>
    </row>
    <row r="59" spans="1:4" ht="18" customHeight="1" x14ac:dyDescent="0.25">
      <c r="A59" s="93" t="s">
        <v>83</v>
      </c>
      <c r="B59" s="94">
        <v>1</v>
      </c>
      <c r="C59" s="95">
        <v>1</v>
      </c>
      <c r="D59" s="96">
        <f t="shared" si="1"/>
        <v>100</v>
      </c>
    </row>
    <row r="60" spans="1:4" ht="18" customHeight="1" x14ac:dyDescent="0.25">
      <c r="A60" s="97" t="s">
        <v>84</v>
      </c>
      <c r="B60" s="98">
        <f>SUM(B61:B67)</f>
        <v>411</v>
      </c>
      <c r="C60" s="98">
        <f>SUM(C61:C67)</f>
        <v>88</v>
      </c>
      <c r="D60" s="90">
        <f t="shared" si="1"/>
        <v>21.411192214111921</v>
      </c>
    </row>
    <row r="61" spans="1:4" ht="18" customHeight="1" x14ac:dyDescent="0.25">
      <c r="A61" s="93" t="s">
        <v>85</v>
      </c>
      <c r="B61" s="94">
        <v>196</v>
      </c>
      <c r="C61" s="95">
        <v>35</v>
      </c>
      <c r="D61" s="96">
        <f t="shared" si="1"/>
        <v>17.857142857142858</v>
      </c>
    </row>
    <row r="62" spans="1:4" ht="18" customHeight="1" x14ac:dyDescent="0.25">
      <c r="A62" s="93" t="s">
        <v>86</v>
      </c>
      <c r="B62" s="94">
        <v>28</v>
      </c>
      <c r="C62" s="95">
        <v>8</v>
      </c>
      <c r="D62" s="96">
        <f t="shared" si="1"/>
        <v>28.571428571428569</v>
      </c>
    </row>
    <row r="63" spans="1:4" ht="18" customHeight="1" x14ac:dyDescent="0.25">
      <c r="A63" s="93" t="s">
        <v>87</v>
      </c>
      <c r="B63" s="94">
        <v>13</v>
      </c>
      <c r="C63" s="95">
        <v>4</v>
      </c>
      <c r="D63" s="96">
        <f t="shared" si="1"/>
        <v>30.76923076923077</v>
      </c>
    </row>
    <row r="64" spans="1:4" ht="18" customHeight="1" x14ac:dyDescent="0.25">
      <c r="A64" s="93" t="s">
        <v>88</v>
      </c>
      <c r="B64" s="94">
        <v>41</v>
      </c>
      <c r="C64" s="95">
        <v>11</v>
      </c>
      <c r="D64" s="96">
        <f t="shared" si="1"/>
        <v>26.829268292682929</v>
      </c>
    </row>
    <row r="65" spans="1:6" ht="18" customHeight="1" x14ac:dyDescent="0.25">
      <c r="A65" s="93" t="s">
        <v>89</v>
      </c>
      <c r="B65" s="94">
        <v>39</v>
      </c>
      <c r="C65" s="95">
        <v>10</v>
      </c>
      <c r="D65" s="96">
        <f t="shared" si="1"/>
        <v>25.641025641025639</v>
      </c>
    </row>
    <row r="66" spans="1:6" ht="18" customHeight="1" x14ac:dyDescent="0.25">
      <c r="A66" s="93" t="s">
        <v>90</v>
      </c>
      <c r="B66" s="94">
        <v>65</v>
      </c>
      <c r="C66" s="95">
        <v>13</v>
      </c>
      <c r="D66" s="96">
        <f t="shared" si="1"/>
        <v>20</v>
      </c>
    </row>
    <row r="67" spans="1:6" ht="18" customHeight="1" x14ac:dyDescent="0.25">
      <c r="A67" s="93" t="s">
        <v>91</v>
      </c>
      <c r="B67" s="94">
        <v>29</v>
      </c>
      <c r="C67" s="95">
        <v>7</v>
      </c>
      <c r="D67" s="96">
        <f t="shared" si="1"/>
        <v>24.137931034482758</v>
      </c>
    </row>
    <row r="68" spans="1:6" ht="18" customHeight="1" x14ac:dyDescent="0.25">
      <c r="A68" s="97" t="s">
        <v>92</v>
      </c>
      <c r="B68" s="98">
        <f>SUM(B69:B75)</f>
        <v>190</v>
      </c>
      <c r="C68" s="98">
        <f>SUM(C69:C75)</f>
        <v>48</v>
      </c>
      <c r="D68" s="90">
        <f t="shared" si="1"/>
        <v>25.263157894736842</v>
      </c>
    </row>
    <row r="69" spans="1:6" ht="18" customHeight="1" x14ac:dyDescent="0.25">
      <c r="A69" s="93" t="s">
        <v>93</v>
      </c>
      <c r="B69" s="94">
        <v>10</v>
      </c>
      <c r="C69" s="95">
        <v>4</v>
      </c>
      <c r="D69" s="96">
        <f t="shared" si="1"/>
        <v>40</v>
      </c>
    </row>
    <row r="70" spans="1:6" ht="18" customHeight="1" x14ac:dyDescent="0.25">
      <c r="A70" s="93" t="s">
        <v>94</v>
      </c>
      <c r="B70" s="94">
        <v>65</v>
      </c>
      <c r="C70" s="95">
        <v>18</v>
      </c>
      <c r="D70" s="96">
        <f t="shared" si="1"/>
        <v>27.692307692307693</v>
      </c>
    </row>
    <row r="71" spans="1:6" ht="18" customHeight="1" x14ac:dyDescent="0.25">
      <c r="A71" s="93" t="s">
        <v>95</v>
      </c>
      <c r="B71" s="94">
        <v>14</v>
      </c>
      <c r="C71" s="95">
        <v>6</v>
      </c>
      <c r="D71" s="96">
        <f t="shared" si="1"/>
        <v>42.857142857142854</v>
      </c>
    </row>
    <row r="72" spans="1:6" ht="18" customHeight="1" x14ac:dyDescent="0.25">
      <c r="A72" s="93" t="s">
        <v>96</v>
      </c>
      <c r="B72" s="94">
        <v>9</v>
      </c>
      <c r="C72" s="95">
        <v>2</v>
      </c>
      <c r="D72" s="96">
        <f t="shared" si="1"/>
        <v>22.222222222222221</v>
      </c>
    </row>
    <row r="73" spans="1:6" ht="18" customHeight="1" x14ac:dyDescent="0.25">
      <c r="A73" s="93" t="s">
        <v>97</v>
      </c>
      <c r="B73" s="94">
        <v>21</v>
      </c>
      <c r="C73" s="95">
        <v>4</v>
      </c>
      <c r="D73" s="96">
        <f t="shared" si="1"/>
        <v>19.047619047619047</v>
      </c>
    </row>
    <row r="74" spans="1:6" ht="18" customHeight="1" x14ac:dyDescent="0.25">
      <c r="A74" s="93" t="s">
        <v>98</v>
      </c>
      <c r="B74" s="94">
        <v>5</v>
      </c>
      <c r="C74" s="95">
        <v>2</v>
      </c>
      <c r="D74" s="96">
        <f t="shared" si="1"/>
        <v>40</v>
      </c>
    </row>
    <row r="75" spans="1:6" ht="18" customHeight="1" x14ac:dyDescent="0.25">
      <c r="A75" s="93" t="s">
        <v>99</v>
      </c>
      <c r="B75" s="94">
        <v>66</v>
      </c>
      <c r="C75" s="95">
        <v>12</v>
      </c>
      <c r="D75" s="96">
        <f t="shared" si="1"/>
        <v>18.181818181818183</v>
      </c>
    </row>
    <row r="76" spans="1:6" ht="18" customHeight="1" x14ac:dyDescent="0.25">
      <c r="A76" s="102" t="s">
        <v>100</v>
      </c>
      <c r="B76" s="98">
        <f>SUM(B77:B82)</f>
        <v>8398</v>
      </c>
      <c r="C76" s="98">
        <f>SUM(C77:C82)</f>
        <v>1663</v>
      </c>
      <c r="D76" s="90">
        <f t="shared" si="1"/>
        <v>19.802333889021195</v>
      </c>
    </row>
    <row r="77" spans="1:6" ht="18" customHeight="1" x14ac:dyDescent="0.25">
      <c r="A77" s="93" t="s">
        <v>101</v>
      </c>
      <c r="B77" s="94">
        <v>47</v>
      </c>
      <c r="C77" s="95">
        <v>12</v>
      </c>
      <c r="D77" s="96">
        <f t="shared" si="1"/>
        <v>25.531914893617021</v>
      </c>
      <c r="F77" s="99"/>
    </row>
    <row r="78" spans="1:6" ht="18" customHeight="1" x14ac:dyDescent="0.25">
      <c r="A78" s="93" t="s">
        <v>102</v>
      </c>
      <c r="B78" s="94">
        <v>697</v>
      </c>
      <c r="C78" s="95">
        <v>162</v>
      </c>
      <c r="D78" s="96">
        <f t="shared" si="1"/>
        <v>23.242467718794835</v>
      </c>
      <c r="F78" s="99"/>
    </row>
    <row r="79" spans="1:6" ht="18" customHeight="1" x14ac:dyDescent="0.25">
      <c r="A79" s="93" t="s">
        <v>103</v>
      </c>
      <c r="B79" s="94">
        <v>44</v>
      </c>
      <c r="C79" s="95">
        <v>12</v>
      </c>
      <c r="D79" s="96">
        <f t="shared" si="1"/>
        <v>27.27272727272727</v>
      </c>
      <c r="F79" s="99"/>
    </row>
    <row r="80" spans="1:6" ht="18" customHeight="1" x14ac:dyDescent="0.25">
      <c r="A80" s="109" t="s">
        <v>104</v>
      </c>
      <c r="B80" s="94">
        <v>5429</v>
      </c>
      <c r="C80" s="95">
        <v>1058</v>
      </c>
      <c r="D80" s="96">
        <f t="shared" si="1"/>
        <v>19.487935163013447</v>
      </c>
    </row>
    <row r="81" spans="1:6" ht="18" customHeight="1" x14ac:dyDescent="0.25">
      <c r="A81" s="110" t="s">
        <v>105</v>
      </c>
      <c r="B81" s="94">
        <v>2175</v>
      </c>
      <c r="C81" s="95">
        <v>419</v>
      </c>
      <c r="D81" s="96">
        <f t="shared" si="1"/>
        <v>19.264367816091955</v>
      </c>
      <c r="F81" s="111"/>
    </row>
    <row r="82" spans="1:6" ht="18" customHeight="1" x14ac:dyDescent="0.25">
      <c r="A82" s="109" t="s">
        <v>106</v>
      </c>
      <c r="B82" s="94">
        <v>6</v>
      </c>
      <c r="C82" s="95">
        <v>0</v>
      </c>
      <c r="D82" s="96">
        <f t="shared" si="1"/>
        <v>0</v>
      </c>
      <c r="F82" s="111"/>
    </row>
    <row r="83" spans="1:6" ht="18" customHeight="1" x14ac:dyDescent="0.25">
      <c r="A83" s="102" t="s">
        <v>107</v>
      </c>
      <c r="B83" s="92">
        <v>3885</v>
      </c>
      <c r="C83" s="89">
        <v>729</v>
      </c>
      <c r="D83" s="90">
        <f t="shared" si="1"/>
        <v>18.764478764478763</v>
      </c>
      <c r="F83" s="111"/>
    </row>
    <row r="84" spans="1:6" ht="18" customHeight="1" x14ac:dyDescent="0.25">
      <c r="A84" s="102" t="s">
        <v>108</v>
      </c>
      <c r="B84" s="98">
        <v>1094</v>
      </c>
      <c r="C84" s="89">
        <v>243</v>
      </c>
      <c r="D84" s="90">
        <f t="shared" si="1"/>
        <v>22.212065813528337</v>
      </c>
      <c r="F84" s="111"/>
    </row>
    <row r="85" spans="1:6" ht="18" customHeight="1" x14ac:dyDescent="0.25">
      <c r="A85" s="102" t="s">
        <v>109</v>
      </c>
      <c r="B85" s="98">
        <v>1415</v>
      </c>
      <c r="C85" s="89">
        <v>312</v>
      </c>
      <c r="D85" s="90">
        <f t="shared" si="1"/>
        <v>22.049469964664311</v>
      </c>
      <c r="F85" s="111"/>
    </row>
    <row r="86" spans="1:6" ht="18" customHeight="1" thickBot="1" x14ac:dyDescent="0.3">
      <c r="A86" s="112" t="s">
        <v>110</v>
      </c>
      <c r="B86" s="113">
        <v>2175</v>
      </c>
      <c r="C86" s="114">
        <v>419</v>
      </c>
      <c r="D86" s="115">
        <f t="shared" si="1"/>
        <v>19.264367816091955</v>
      </c>
      <c r="F86" s="111"/>
    </row>
    <row r="87" spans="1:6" ht="15.75" customHeight="1" thickTop="1" x14ac:dyDescent="0.2">
      <c r="A87" s="638"/>
      <c r="B87" s="638"/>
      <c r="C87" s="638"/>
      <c r="D87" s="638"/>
      <c r="F87" s="111"/>
    </row>
    <row r="88" spans="1:6" ht="18" customHeight="1" x14ac:dyDescent="0.25">
      <c r="A88" s="639" t="s">
        <v>638</v>
      </c>
      <c r="B88" s="639"/>
      <c r="C88" s="639"/>
      <c r="D88" s="639"/>
    </row>
    <row r="89" spans="1:6" ht="18" customHeight="1" x14ac:dyDescent="0.25">
      <c r="A89" s="640" t="s">
        <v>111</v>
      </c>
      <c r="B89" s="640"/>
      <c r="C89" s="640"/>
      <c r="D89" s="640"/>
    </row>
    <row r="90" spans="1:6" ht="18" customHeight="1" thickBot="1" x14ac:dyDescent="0.3">
      <c r="A90" s="640" t="s">
        <v>637</v>
      </c>
      <c r="B90" s="640"/>
      <c r="C90" s="640"/>
      <c r="D90" s="640"/>
    </row>
    <row r="91" spans="1:6" ht="18" customHeight="1" thickTop="1" x14ac:dyDescent="0.2">
      <c r="A91" s="641" t="s">
        <v>36</v>
      </c>
      <c r="B91" s="644" t="s">
        <v>37</v>
      </c>
      <c r="C91" s="647" t="s">
        <v>38</v>
      </c>
      <c r="D91" s="648"/>
    </row>
    <row r="92" spans="1:6" ht="18" customHeight="1" x14ac:dyDescent="0.2">
      <c r="A92" s="642"/>
      <c r="B92" s="645"/>
      <c r="C92" s="649" t="s">
        <v>39</v>
      </c>
      <c r="D92" s="650" t="s">
        <v>40</v>
      </c>
    </row>
    <row r="93" spans="1:6" ht="18" customHeight="1" thickBot="1" x14ac:dyDescent="0.25">
      <c r="A93" s="643"/>
      <c r="B93" s="646"/>
      <c r="C93" s="646"/>
      <c r="D93" s="651"/>
    </row>
    <row r="94" spans="1:6" ht="18" customHeight="1" thickTop="1" x14ac:dyDescent="0.25">
      <c r="A94" s="97" t="s">
        <v>112</v>
      </c>
      <c r="B94" s="98">
        <f>SUM(B95:B106)</f>
        <v>2399</v>
      </c>
      <c r="C94" s="98">
        <f>SUM(C95:C106)</f>
        <v>486</v>
      </c>
      <c r="D94" s="90">
        <f>+C94/B94*100</f>
        <v>20.258441017090455</v>
      </c>
    </row>
    <row r="95" spans="1:6" ht="18" customHeight="1" x14ac:dyDescent="0.25">
      <c r="A95" s="93" t="s">
        <v>113</v>
      </c>
      <c r="B95" s="94">
        <v>62</v>
      </c>
      <c r="C95" s="95">
        <v>8</v>
      </c>
      <c r="D95" s="96">
        <f t="shared" ref="D95:D124" si="2">+C95/B95*100</f>
        <v>12.903225806451612</v>
      </c>
    </row>
    <row r="96" spans="1:6" ht="18" customHeight="1" x14ac:dyDescent="0.25">
      <c r="A96" s="93" t="s">
        <v>114</v>
      </c>
      <c r="B96" s="94">
        <v>103</v>
      </c>
      <c r="C96" s="95">
        <v>18</v>
      </c>
      <c r="D96" s="96">
        <f t="shared" si="2"/>
        <v>17.475728155339805</v>
      </c>
    </row>
    <row r="97" spans="1:4" ht="18" customHeight="1" x14ac:dyDescent="0.25">
      <c r="A97" s="93" t="s">
        <v>115</v>
      </c>
      <c r="B97" s="94">
        <v>232</v>
      </c>
      <c r="C97" s="95">
        <v>54</v>
      </c>
      <c r="D97" s="96">
        <f t="shared" si="2"/>
        <v>23.275862068965516</v>
      </c>
    </row>
    <row r="98" spans="1:4" ht="18" customHeight="1" x14ac:dyDescent="0.25">
      <c r="A98" s="93" t="s">
        <v>116</v>
      </c>
      <c r="B98" s="94">
        <v>60</v>
      </c>
      <c r="C98" s="95">
        <v>13</v>
      </c>
      <c r="D98" s="96">
        <f t="shared" si="2"/>
        <v>21.666666666666668</v>
      </c>
    </row>
    <row r="99" spans="1:4" ht="18" customHeight="1" x14ac:dyDescent="0.25">
      <c r="A99" s="93" t="s">
        <v>117</v>
      </c>
      <c r="B99" s="94">
        <v>424</v>
      </c>
      <c r="C99" s="95">
        <v>90</v>
      </c>
      <c r="D99" s="96">
        <f t="shared" si="2"/>
        <v>21.226415094339622</v>
      </c>
    </row>
    <row r="100" spans="1:4" ht="18" customHeight="1" x14ac:dyDescent="0.25">
      <c r="A100" s="93" t="s">
        <v>118</v>
      </c>
      <c r="B100" s="94">
        <v>81</v>
      </c>
      <c r="C100" s="95">
        <v>11</v>
      </c>
      <c r="D100" s="96">
        <f t="shared" si="2"/>
        <v>13.580246913580247</v>
      </c>
    </row>
    <row r="101" spans="1:4" ht="18" customHeight="1" x14ac:dyDescent="0.25">
      <c r="A101" s="93" t="s">
        <v>119</v>
      </c>
      <c r="B101" s="94">
        <v>25</v>
      </c>
      <c r="C101" s="95">
        <v>4</v>
      </c>
      <c r="D101" s="96">
        <f t="shared" si="2"/>
        <v>16</v>
      </c>
    </row>
    <row r="102" spans="1:4" ht="18" customHeight="1" x14ac:dyDescent="0.25">
      <c r="A102" s="93" t="s">
        <v>120</v>
      </c>
      <c r="B102" s="94">
        <v>22</v>
      </c>
      <c r="C102" s="95">
        <v>4</v>
      </c>
      <c r="D102" s="96">
        <f t="shared" si="2"/>
        <v>18.181818181818183</v>
      </c>
    </row>
    <row r="103" spans="1:4" ht="18" customHeight="1" x14ac:dyDescent="0.25">
      <c r="A103" s="93" t="s">
        <v>121</v>
      </c>
      <c r="B103" s="94">
        <v>158</v>
      </c>
      <c r="C103" s="95">
        <v>39</v>
      </c>
      <c r="D103" s="96">
        <f t="shared" si="2"/>
        <v>24.683544303797468</v>
      </c>
    </row>
    <row r="104" spans="1:4" ht="18" customHeight="1" x14ac:dyDescent="0.25">
      <c r="A104" s="93" t="s">
        <v>122</v>
      </c>
      <c r="B104" s="94">
        <v>363</v>
      </c>
      <c r="C104" s="95">
        <v>88</v>
      </c>
      <c r="D104" s="96">
        <f t="shared" si="2"/>
        <v>24.242424242424242</v>
      </c>
    </row>
    <row r="105" spans="1:4" ht="18" customHeight="1" x14ac:dyDescent="0.25">
      <c r="A105" s="93" t="s">
        <v>123</v>
      </c>
      <c r="B105" s="94">
        <v>785</v>
      </c>
      <c r="C105" s="95">
        <v>139</v>
      </c>
      <c r="D105" s="96">
        <f t="shared" si="2"/>
        <v>17.70700636942675</v>
      </c>
    </row>
    <row r="106" spans="1:4" ht="18" customHeight="1" x14ac:dyDescent="0.25">
      <c r="A106" s="93" t="s">
        <v>124</v>
      </c>
      <c r="B106" s="94">
        <v>84</v>
      </c>
      <c r="C106" s="95">
        <v>18</v>
      </c>
      <c r="D106" s="96">
        <f t="shared" si="2"/>
        <v>21.428571428571427</v>
      </c>
    </row>
    <row r="107" spans="1:4" ht="18" customHeight="1" x14ac:dyDescent="0.25">
      <c r="A107" s="102" t="s">
        <v>125</v>
      </c>
      <c r="B107" s="98">
        <v>964</v>
      </c>
      <c r="C107" s="89">
        <v>259</v>
      </c>
      <c r="D107" s="90">
        <f t="shared" si="2"/>
        <v>26.867219917012449</v>
      </c>
    </row>
    <row r="108" spans="1:4" ht="18" customHeight="1" x14ac:dyDescent="0.25">
      <c r="A108" s="102" t="s">
        <v>126</v>
      </c>
      <c r="B108" s="98">
        <v>5423</v>
      </c>
      <c r="C108" s="98">
        <f>SUM(C109:C117)</f>
        <v>1677</v>
      </c>
      <c r="D108" s="90">
        <f t="shared" si="2"/>
        <v>30.923842891388531</v>
      </c>
    </row>
    <row r="109" spans="1:4" ht="18" customHeight="1" x14ac:dyDescent="0.25">
      <c r="A109" s="93" t="s">
        <v>127</v>
      </c>
      <c r="B109" s="94">
        <v>797</v>
      </c>
      <c r="C109" s="95">
        <v>268</v>
      </c>
      <c r="D109" s="96">
        <f t="shared" si="2"/>
        <v>33.626097867001256</v>
      </c>
    </row>
    <row r="110" spans="1:4" ht="18" customHeight="1" x14ac:dyDescent="0.25">
      <c r="A110" s="93" t="s">
        <v>128</v>
      </c>
      <c r="B110" s="94">
        <v>703</v>
      </c>
      <c r="C110" s="95">
        <f>226+5</f>
        <v>231</v>
      </c>
      <c r="D110" s="96">
        <f t="shared" si="2"/>
        <v>32.859174964438118</v>
      </c>
    </row>
    <row r="111" spans="1:4" ht="18" customHeight="1" x14ac:dyDescent="0.25">
      <c r="A111" s="93" t="s">
        <v>129</v>
      </c>
      <c r="B111" s="94">
        <v>1255</v>
      </c>
      <c r="C111" s="95">
        <v>366</v>
      </c>
      <c r="D111" s="96">
        <f t="shared" si="2"/>
        <v>29.163346613545816</v>
      </c>
    </row>
    <row r="112" spans="1:4" ht="18" customHeight="1" x14ac:dyDescent="0.25">
      <c r="A112" s="93" t="s">
        <v>130</v>
      </c>
      <c r="B112" s="94">
        <v>766</v>
      </c>
      <c r="C112" s="95">
        <v>247</v>
      </c>
      <c r="D112" s="96">
        <f t="shared" si="2"/>
        <v>32.24543080939948</v>
      </c>
    </row>
    <row r="113" spans="1:6" ht="18" customHeight="1" x14ac:dyDescent="0.25">
      <c r="A113" s="93" t="s">
        <v>131</v>
      </c>
      <c r="B113" s="94">
        <v>477</v>
      </c>
      <c r="C113" s="95">
        <v>125</v>
      </c>
      <c r="D113" s="96">
        <f t="shared" si="2"/>
        <v>26.20545073375262</v>
      </c>
    </row>
    <row r="114" spans="1:6" ht="18" customHeight="1" x14ac:dyDescent="0.25">
      <c r="A114" s="93" t="s">
        <v>132</v>
      </c>
      <c r="B114" s="94">
        <v>397</v>
      </c>
      <c r="C114" s="95">
        <v>119</v>
      </c>
      <c r="D114" s="96">
        <f t="shared" si="2"/>
        <v>29.974811083123427</v>
      </c>
    </row>
    <row r="115" spans="1:6" ht="18" customHeight="1" x14ac:dyDescent="0.25">
      <c r="A115" s="93" t="s">
        <v>133</v>
      </c>
      <c r="B115" s="94">
        <v>426</v>
      </c>
      <c r="C115" s="95">
        <v>144</v>
      </c>
      <c r="D115" s="96">
        <f t="shared" si="2"/>
        <v>33.802816901408448</v>
      </c>
    </row>
    <row r="116" spans="1:6" ht="18" customHeight="1" x14ac:dyDescent="0.25">
      <c r="A116" s="116" t="s">
        <v>134</v>
      </c>
      <c r="B116" s="94">
        <v>399</v>
      </c>
      <c r="C116" s="95">
        <v>124</v>
      </c>
      <c r="D116" s="96">
        <f t="shared" si="2"/>
        <v>31.077694235588972</v>
      </c>
    </row>
    <row r="117" spans="1:6" ht="18" customHeight="1" x14ac:dyDescent="0.25">
      <c r="A117" s="117" t="s">
        <v>135</v>
      </c>
      <c r="B117" s="94">
        <v>203</v>
      </c>
      <c r="C117" s="95">
        <v>53</v>
      </c>
      <c r="D117" s="96">
        <f t="shared" si="2"/>
        <v>26.108374384236456</v>
      </c>
    </row>
    <row r="118" spans="1:6" s="103" customFormat="1" ht="18" customHeight="1" x14ac:dyDescent="0.25">
      <c r="A118" s="102" t="s">
        <v>136</v>
      </c>
      <c r="B118" s="92">
        <v>3709</v>
      </c>
      <c r="C118" s="89">
        <v>647</v>
      </c>
      <c r="D118" s="90">
        <f t="shared" si="2"/>
        <v>17.444055001348072</v>
      </c>
    </row>
    <row r="119" spans="1:6" ht="18" customHeight="1" x14ac:dyDescent="0.25">
      <c r="A119" s="102" t="s">
        <v>137</v>
      </c>
      <c r="B119" s="98">
        <f>SUM(B120:B124)</f>
        <v>3880</v>
      </c>
      <c r="C119" s="98">
        <v>687</v>
      </c>
      <c r="D119" s="90">
        <f t="shared" si="2"/>
        <v>17.706185567010309</v>
      </c>
    </row>
    <row r="120" spans="1:6" ht="18" customHeight="1" x14ac:dyDescent="0.25">
      <c r="A120" s="109" t="s">
        <v>138</v>
      </c>
      <c r="B120" s="94">
        <v>1389</v>
      </c>
      <c r="C120" s="95">
        <f>196+40</f>
        <v>236</v>
      </c>
      <c r="D120" s="96">
        <f t="shared" si="2"/>
        <v>16.990640748740102</v>
      </c>
      <c r="F120" s="99"/>
    </row>
    <row r="121" spans="1:6" ht="18" customHeight="1" x14ac:dyDescent="0.25">
      <c r="A121" s="93" t="s">
        <v>139</v>
      </c>
      <c r="B121" s="94">
        <v>422</v>
      </c>
      <c r="C121" s="95">
        <v>63</v>
      </c>
      <c r="D121" s="96">
        <f t="shared" si="2"/>
        <v>14.928909952606634</v>
      </c>
      <c r="F121" s="99"/>
    </row>
    <row r="122" spans="1:6" ht="18" customHeight="1" x14ac:dyDescent="0.25">
      <c r="A122" s="93" t="s">
        <v>140</v>
      </c>
      <c r="B122" s="94">
        <v>285</v>
      </c>
      <c r="C122" s="95">
        <v>50</v>
      </c>
      <c r="D122" s="96">
        <f t="shared" si="2"/>
        <v>17.543859649122805</v>
      </c>
      <c r="F122" s="99"/>
    </row>
    <row r="123" spans="1:6" ht="18" customHeight="1" x14ac:dyDescent="0.25">
      <c r="A123" s="93" t="s">
        <v>141</v>
      </c>
      <c r="B123" s="94">
        <v>1669</v>
      </c>
      <c r="C123" s="95">
        <v>324</v>
      </c>
      <c r="D123" s="96">
        <f t="shared" si="2"/>
        <v>19.412822049131218</v>
      </c>
      <c r="F123" s="99"/>
    </row>
    <row r="124" spans="1:6" ht="18" customHeight="1" thickBot="1" x14ac:dyDescent="0.3">
      <c r="A124" s="118" t="s">
        <v>142</v>
      </c>
      <c r="B124" s="119">
        <v>115</v>
      </c>
      <c r="C124" s="120">
        <v>14</v>
      </c>
      <c r="D124" s="121">
        <f t="shared" si="2"/>
        <v>12.173913043478262</v>
      </c>
      <c r="F124" s="111"/>
    </row>
    <row r="125" spans="1:6" ht="18" customHeight="1" thickTop="1" x14ac:dyDescent="0.25">
      <c r="A125" s="122" t="s">
        <v>143</v>
      </c>
      <c r="B125" s="123"/>
      <c r="C125" s="124"/>
      <c r="D125" s="96"/>
    </row>
    <row r="126" spans="1:6" ht="18" customHeight="1" x14ac:dyDescent="0.25">
      <c r="A126" s="122" t="s">
        <v>144</v>
      </c>
      <c r="B126" s="123"/>
      <c r="C126" s="124"/>
      <c r="D126" s="96"/>
    </row>
    <row r="127" spans="1:6" ht="15.95" customHeight="1" x14ac:dyDescent="0.3">
      <c r="A127" s="125" t="s">
        <v>34</v>
      </c>
      <c r="B127" s="126"/>
      <c r="C127" s="127"/>
      <c r="D127" s="128"/>
    </row>
    <row r="128" spans="1:6" ht="15.95" customHeight="1" x14ac:dyDescent="0.2">
      <c r="A128" s="652" t="s">
        <v>145</v>
      </c>
      <c r="B128" s="652"/>
      <c r="C128" s="652"/>
      <c r="D128" s="652"/>
    </row>
    <row r="129" spans="1:4" ht="15.95" customHeight="1" x14ac:dyDescent="0.3">
      <c r="A129" s="129"/>
      <c r="B129" s="126" t="s">
        <v>146</v>
      </c>
      <c r="C129" s="130"/>
      <c r="D129" s="131"/>
    </row>
    <row r="130" spans="1:4" ht="15.95" customHeight="1" x14ac:dyDescent="0.3">
      <c r="A130" s="129"/>
      <c r="B130" s="126" t="s">
        <v>146</v>
      </c>
      <c r="C130" s="130"/>
      <c r="D130" s="131"/>
    </row>
    <row r="131" spans="1:4" ht="15.95" customHeight="1" x14ac:dyDescent="0.3">
      <c r="A131" s="129"/>
      <c r="B131" s="126" t="s">
        <v>146</v>
      </c>
      <c r="C131" s="130"/>
      <c r="D131" s="131"/>
    </row>
    <row r="132" spans="1:4" ht="15.95" customHeight="1" x14ac:dyDescent="0.3">
      <c r="A132" s="129"/>
      <c r="B132" s="126" t="s">
        <v>146</v>
      </c>
      <c r="C132" s="130"/>
      <c r="D132" s="131"/>
    </row>
    <row r="133" spans="1:4" ht="15.95" customHeight="1" x14ac:dyDescent="0.3">
      <c r="A133" s="129"/>
      <c r="B133" s="126" t="s">
        <v>146</v>
      </c>
      <c r="C133" s="130"/>
      <c r="D133" s="131"/>
    </row>
    <row r="134" spans="1:4" ht="15.95" customHeight="1" x14ac:dyDescent="0.3">
      <c r="A134" s="129"/>
      <c r="B134" s="126" t="s">
        <v>146</v>
      </c>
      <c r="C134" s="130"/>
      <c r="D134" s="131"/>
    </row>
    <row r="135" spans="1:4" ht="15" x14ac:dyDescent="0.3">
      <c r="A135" s="129"/>
      <c r="B135" s="126" t="s">
        <v>146</v>
      </c>
      <c r="C135" s="130"/>
      <c r="D135" s="131"/>
    </row>
    <row r="136" spans="1:4" ht="18" customHeight="1" x14ac:dyDescent="0.3">
      <c r="A136" s="129"/>
      <c r="B136" s="126" t="s">
        <v>146</v>
      </c>
      <c r="C136" s="130"/>
      <c r="D136" s="131"/>
    </row>
    <row r="137" spans="1:4" ht="18" customHeight="1" x14ac:dyDescent="0.2">
      <c r="B137" s="132" t="s">
        <v>146</v>
      </c>
    </row>
    <row r="138" spans="1:4" x14ac:dyDescent="0.2">
      <c r="B138" s="132" t="s">
        <v>146</v>
      </c>
    </row>
    <row r="139" spans="1:4" x14ac:dyDescent="0.2">
      <c r="B139" s="132" t="s">
        <v>146</v>
      </c>
    </row>
    <row r="140" spans="1:4" x14ac:dyDescent="0.2">
      <c r="B140" s="132" t="s">
        <v>146</v>
      </c>
    </row>
    <row r="141" spans="1:4" x14ac:dyDescent="0.2">
      <c r="B141" s="132" t="s">
        <v>146</v>
      </c>
    </row>
    <row r="142" spans="1:4" x14ac:dyDescent="0.2">
      <c r="B142" s="132" t="s">
        <v>146</v>
      </c>
    </row>
    <row r="143" spans="1:4" x14ac:dyDescent="0.2">
      <c r="B143" s="132" t="s">
        <v>146</v>
      </c>
    </row>
    <row r="144" spans="1:4" x14ac:dyDescent="0.2">
      <c r="B144" s="135" t="s">
        <v>146</v>
      </c>
    </row>
    <row r="145" spans="2:3" x14ac:dyDescent="0.2">
      <c r="B145" s="135" t="s">
        <v>146</v>
      </c>
    </row>
    <row r="146" spans="2:3" x14ac:dyDescent="0.2">
      <c r="B146" s="135" t="s">
        <v>146</v>
      </c>
    </row>
    <row r="147" spans="2:3" x14ac:dyDescent="0.2">
      <c r="B147" s="135" t="s">
        <v>146</v>
      </c>
    </row>
    <row r="148" spans="2:3" x14ac:dyDescent="0.2">
      <c r="B148" s="135" t="s">
        <v>146</v>
      </c>
    </row>
    <row r="149" spans="2:3" x14ac:dyDescent="0.2">
      <c r="B149" s="135" t="s">
        <v>146</v>
      </c>
    </row>
    <row r="150" spans="2:3" x14ac:dyDescent="0.2">
      <c r="B150" s="135" t="s">
        <v>146</v>
      </c>
    </row>
    <row r="151" spans="2:3" x14ac:dyDescent="0.2">
      <c r="B151" s="135" t="s">
        <v>146</v>
      </c>
      <c r="C151" s="136"/>
    </row>
    <row r="152" spans="2:3" x14ac:dyDescent="0.2">
      <c r="B152" s="135" t="s">
        <v>146</v>
      </c>
      <c r="C152" s="136"/>
    </row>
    <row r="153" spans="2:3" x14ac:dyDescent="0.2">
      <c r="B153" s="135" t="s">
        <v>146</v>
      </c>
      <c r="C153" s="136"/>
    </row>
    <row r="154" spans="2:3" x14ac:dyDescent="0.2">
      <c r="B154" s="135" t="s">
        <v>146</v>
      </c>
      <c r="C154" s="136"/>
    </row>
    <row r="155" spans="2:3" x14ac:dyDescent="0.2">
      <c r="B155" s="135" t="s">
        <v>146</v>
      </c>
      <c r="C155" s="136"/>
    </row>
    <row r="156" spans="2:3" x14ac:dyDescent="0.2">
      <c r="B156" s="135" t="s">
        <v>146</v>
      </c>
      <c r="C156" s="136"/>
    </row>
    <row r="157" spans="2:3" x14ac:dyDescent="0.2">
      <c r="B157" s="135" t="s">
        <v>146</v>
      </c>
      <c r="C157" s="136"/>
    </row>
    <row r="158" spans="2:3" x14ac:dyDescent="0.2">
      <c r="B158" s="135" t="s">
        <v>146</v>
      </c>
      <c r="C158" s="136"/>
    </row>
    <row r="159" spans="2:3" x14ac:dyDescent="0.2">
      <c r="B159" s="135" t="s">
        <v>146</v>
      </c>
      <c r="C159" s="136"/>
    </row>
    <row r="160" spans="2:3" x14ac:dyDescent="0.2">
      <c r="B160" s="135" t="s">
        <v>146</v>
      </c>
      <c r="C160" s="136"/>
    </row>
    <row r="161" spans="2:3" x14ac:dyDescent="0.2">
      <c r="B161" s="135" t="s">
        <v>146</v>
      </c>
      <c r="C161" s="136"/>
    </row>
    <row r="162" spans="2:3" x14ac:dyDescent="0.2">
      <c r="B162" s="135" t="s">
        <v>146</v>
      </c>
      <c r="C162" s="136"/>
    </row>
    <row r="163" spans="2:3" x14ac:dyDescent="0.2">
      <c r="B163" s="135" t="s">
        <v>146</v>
      </c>
      <c r="C163" s="136"/>
    </row>
    <row r="164" spans="2:3" x14ac:dyDescent="0.2">
      <c r="B164" s="135" t="s">
        <v>146</v>
      </c>
      <c r="C164" s="136"/>
    </row>
    <row r="165" spans="2:3" x14ac:dyDescent="0.2">
      <c r="B165" s="135" t="s">
        <v>146</v>
      </c>
      <c r="C165" s="136"/>
    </row>
    <row r="166" spans="2:3" x14ac:dyDescent="0.2">
      <c r="B166" s="135" t="s">
        <v>146</v>
      </c>
      <c r="C166" s="136"/>
    </row>
  </sheetData>
  <mergeCells count="27">
    <mergeCell ref="A128:D128"/>
    <mergeCell ref="A87:D87"/>
    <mergeCell ref="A88:D88"/>
    <mergeCell ref="A89:D89"/>
    <mergeCell ref="A90:D90"/>
    <mergeCell ref="A91:A93"/>
    <mergeCell ref="B91:B93"/>
    <mergeCell ref="C91:D91"/>
    <mergeCell ref="C92:C93"/>
    <mergeCell ref="D92:D93"/>
    <mergeCell ref="A48:D48"/>
    <mergeCell ref="A49:D49"/>
    <mergeCell ref="A50:D50"/>
    <mergeCell ref="A51:D51"/>
    <mergeCell ref="A52:A54"/>
    <mergeCell ref="B52:B54"/>
    <mergeCell ref="C52:D52"/>
    <mergeCell ref="C53:C54"/>
    <mergeCell ref="D53:D54"/>
    <mergeCell ref="A1:D1"/>
    <mergeCell ref="A2:D2"/>
    <mergeCell ref="A3:D3"/>
    <mergeCell ref="A4:A6"/>
    <mergeCell ref="B4:B6"/>
    <mergeCell ref="C4:D4"/>
    <mergeCell ref="C5:C6"/>
    <mergeCell ref="D5:D6"/>
  </mergeCells>
  <printOptions horizontalCentered="1"/>
  <pageMargins left="0.39370078740157483" right="0.39370078740157483" top="0.98425196850393704" bottom="0.98425196850393704" header="0.51181102362204722" footer="0.47244094488188981"/>
  <pageSetup scale="84" orientation="portrait" horizontalDpi="300" verticalDpi="300" r:id="rId1"/>
  <headerFooter alignWithMargins="0"/>
  <rowBreaks count="2" manualBreakCount="2">
    <brk id="47" max="3" man="1"/>
    <brk id="86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B7108-389F-40B1-A6AF-71948E423647}">
  <sheetPr syncVertical="1" syncRef="A106"/>
  <dimension ref="A1:G152"/>
  <sheetViews>
    <sheetView topLeftCell="A106" zoomScaleNormal="100" zoomScaleSheetLayoutView="100" workbookViewId="0">
      <selection activeCell="B130" sqref="B130"/>
    </sheetView>
  </sheetViews>
  <sheetFormatPr baseColWidth="10" defaultColWidth="6.42578125" defaultRowHeight="12.75" x14ac:dyDescent="0.2"/>
  <cols>
    <col min="1" max="1" width="25.5703125" style="137" customWidth="1"/>
    <col min="2" max="4" width="11.7109375" style="137" customWidth="1"/>
    <col min="5" max="5" width="14" style="137" customWidth="1"/>
    <col min="6" max="6" width="13.28515625" style="137" customWidth="1"/>
    <col min="7" max="16384" width="6.42578125" style="137"/>
  </cols>
  <sheetData>
    <row r="1" spans="1:7" x14ac:dyDescent="0.2">
      <c r="A1" s="653"/>
      <c r="B1" s="653"/>
      <c r="C1" s="653"/>
      <c r="D1" s="653"/>
      <c r="E1" s="653"/>
      <c r="F1" s="653"/>
    </row>
    <row r="2" spans="1:7" ht="15" customHeight="1" x14ac:dyDescent="0.25">
      <c r="A2" s="654" t="s">
        <v>623</v>
      </c>
      <c r="B2" s="654"/>
      <c r="C2" s="654"/>
      <c r="D2" s="654"/>
      <c r="E2" s="654"/>
      <c r="F2" s="654"/>
    </row>
    <row r="3" spans="1:7" ht="15" customHeight="1" thickBot="1" x14ac:dyDescent="0.3">
      <c r="A3" s="654" t="s">
        <v>631</v>
      </c>
      <c r="B3" s="654"/>
      <c r="C3" s="654"/>
      <c r="D3" s="654"/>
      <c r="E3" s="654"/>
      <c r="F3" s="654"/>
    </row>
    <row r="4" spans="1:7" ht="30.75" customHeight="1" thickTop="1" x14ac:dyDescent="0.2">
      <c r="A4" s="655" t="s">
        <v>36</v>
      </c>
      <c r="B4" s="658" t="s">
        <v>5</v>
      </c>
      <c r="C4" s="659"/>
      <c r="D4" s="660"/>
      <c r="E4" s="661" t="s">
        <v>148</v>
      </c>
      <c r="F4" s="664" t="s">
        <v>149</v>
      </c>
      <c r="G4" s="578"/>
    </row>
    <row r="5" spans="1:7" ht="20.25" customHeight="1" x14ac:dyDescent="0.2">
      <c r="A5" s="656"/>
      <c r="B5" s="667" t="s">
        <v>12</v>
      </c>
      <c r="C5" s="667" t="s">
        <v>150</v>
      </c>
      <c r="D5" s="673" t="s">
        <v>151</v>
      </c>
      <c r="E5" s="662"/>
      <c r="F5" s="665"/>
      <c r="G5" s="578"/>
    </row>
    <row r="6" spans="1:7" ht="16.5" customHeight="1" thickBot="1" x14ac:dyDescent="0.25">
      <c r="A6" s="657"/>
      <c r="B6" s="668"/>
      <c r="C6" s="668"/>
      <c r="D6" s="674"/>
      <c r="E6" s="663"/>
      <c r="F6" s="666"/>
      <c r="G6" s="578"/>
    </row>
    <row r="7" spans="1:7" ht="9" customHeight="1" thickTop="1" x14ac:dyDescent="0.25">
      <c r="A7" s="138"/>
      <c r="B7" s="139"/>
      <c r="C7" s="139"/>
      <c r="D7" s="139"/>
      <c r="E7" s="140"/>
      <c r="F7" s="566"/>
      <c r="G7" s="578"/>
    </row>
    <row r="8" spans="1:7" ht="18" customHeight="1" x14ac:dyDescent="0.25">
      <c r="A8" s="141" t="s">
        <v>12</v>
      </c>
      <c r="B8" s="142">
        <f>+B10+B15+B23+B29+B44+B60+B68+B76+B87+B108+B109+B120</f>
        <v>170625</v>
      </c>
      <c r="C8" s="142">
        <f>+C10+C15+C23+C29+C44+C60+C68+C76+C87+C108+C109+C120</f>
        <v>32611</v>
      </c>
      <c r="D8" s="142">
        <f t="shared" ref="D8" si="0">+D10+D15+D23+D29+D44+D60+D68+D76+D87+D108+D109+D120</f>
        <v>27943</v>
      </c>
      <c r="E8" s="142">
        <f>+E10+E15+E23+E29+E44+E60+E68+E76+E87+E108+E109+E120</f>
        <v>60554</v>
      </c>
      <c r="F8" s="567">
        <v>66498</v>
      </c>
      <c r="G8" s="578"/>
    </row>
    <row r="9" spans="1:7" ht="5.25" customHeight="1" x14ac:dyDescent="0.2">
      <c r="A9" s="143"/>
      <c r="B9" s="144"/>
      <c r="C9" s="144"/>
      <c r="D9" s="144"/>
      <c r="E9" s="144"/>
      <c r="F9" s="568"/>
      <c r="G9" s="578"/>
    </row>
    <row r="10" spans="1:7" ht="16.5" customHeight="1" x14ac:dyDescent="0.25">
      <c r="A10" s="145" t="s">
        <v>152</v>
      </c>
      <c r="B10" s="142">
        <f>SUM(B11:B14)</f>
        <v>11534</v>
      </c>
      <c r="C10" s="142">
        <f>SUM(C11:C14)</f>
        <v>2499</v>
      </c>
      <c r="D10" s="142">
        <f>SUM(D11:D14)</f>
        <v>1662</v>
      </c>
      <c r="E10" s="142">
        <f>SUM(E11:E14)</f>
        <v>4161</v>
      </c>
      <c r="F10" s="569">
        <v>4548</v>
      </c>
      <c r="G10" s="578"/>
    </row>
    <row r="11" spans="1:7" ht="16.5" customHeight="1" x14ac:dyDescent="0.25">
      <c r="A11" s="147" t="s">
        <v>153</v>
      </c>
      <c r="B11" s="148">
        <v>2726</v>
      </c>
      <c r="C11" s="148">
        <v>407</v>
      </c>
      <c r="D11" s="148">
        <v>686</v>
      </c>
      <c r="E11" s="149">
        <f>+C11+D11</f>
        <v>1093</v>
      </c>
      <c r="F11" s="570">
        <v>482</v>
      </c>
      <c r="G11" s="578"/>
    </row>
    <row r="12" spans="1:7" ht="16.5" customHeight="1" x14ac:dyDescent="0.25">
      <c r="A12" s="147" t="s">
        <v>154</v>
      </c>
      <c r="B12" s="148">
        <v>6340</v>
      </c>
      <c r="C12" s="148">
        <v>1508</v>
      </c>
      <c r="D12" s="148">
        <v>643</v>
      </c>
      <c r="E12" s="149">
        <f t="shared" ref="E12:E14" si="1">+C12+D12</f>
        <v>2151</v>
      </c>
      <c r="F12" s="570">
        <v>2840</v>
      </c>
      <c r="G12" s="578"/>
    </row>
    <row r="13" spans="1:7" ht="16.5" customHeight="1" x14ac:dyDescent="0.25">
      <c r="A13" s="147" t="s">
        <v>155</v>
      </c>
      <c r="B13" s="148">
        <v>1580</v>
      </c>
      <c r="C13" s="148">
        <v>421</v>
      </c>
      <c r="D13" s="148">
        <v>251</v>
      </c>
      <c r="E13" s="149">
        <f t="shared" si="1"/>
        <v>672</v>
      </c>
      <c r="F13" s="570">
        <v>453</v>
      </c>
      <c r="G13" s="578"/>
    </row>
    <row r="14" spans="1:7" ht="16.5" customHeight="1" x14ac:dyDescent="0.25">
      <c r="A14" s="147" t="s">
        <v>45</v>
      </c>
      <c r="B14" s="148">
        <v>888</v>
      </c>
      <c r="C14" s="148">
        <v>163</v>
      </c>
      <c r="D14" s="148">
        <v>82</v>
      </c>
      <c r="E14" s="149">
        <f t="shared" si="1"/>
        <v>245</v>
      </c>
      <c r="F14" s="570">
        <v>773</v>
      </c>
      <c r="G14" s="578"/>
    </row>
    <row r="15" spans="1:7" ht="16.5" customHeight="1" x14ac:dyDescent="0.25">
      <c r="A15" s="145" t="s">
        <v>156</v>
      </c>
      <c r="B15" s="142">
        <f>SUM(B16:B22)</f>
        <v>15861</v>
      </c>
      <c r="C15" s="142">
        <f>SUM(C16:C22)</f>
        <v>2483</v>
      </c>
      <c r="D15" s="142">
        <f>SUM(D16:D22)</f>
        <v>3607</v>
      </c>
      <c r="E15" s="142">
        <f>SUM(E16:E22)</f>
        <v>6090</v>
      </c>
      <c r="F15" s="571">
        <f>SUM(F16:F22)</f>
        <v>3804</v>
      </c>
      <c r="G15" s="578"/>
    </row>
    <row r="16" spans="1:7" ht="16.5" customHeight="1" x14ac:dyDescent="0.25">
      <c r="A16" s="147" t="s">
        <v>157</v>
      </c>
      <c r="B16" s="148">
        <v>2671</v>
      </c>
      <c r="C16" s="148">
        <v>268</v>
      </c>
      <c r="D16" s="148">
        <v>643</v>
      </c>
      <c r="E16" s="149">
        <f>+C16+D16</f>
        <v>911</v>
      </c>
      <c r="F16" s="570">
        <v>640</v>
      </c>
      <c r="G16" s="578"/>
    </row>
    <row r="17" spans="1:7" ht="16.5" customHeight="1" x14ac:dyDescent="0.25">
      <c r="A17" s="147" t="s">
        <v>158</v>
      </c>
      <c r="B17" s="148">
        <v>3837</v>
      </c>
      <c r="C17" s="148">
        <v>618</v>
      </c>
      <c r="D17" s="148">
        <v>553</v>
      </c>
      <c r="E17" s="149">
        <f t="shared" ref="E17:E22" si="2">+C17+D17</f>
        <v>1171</v>
      </c>
      <c r="F17" s="570">
        <v>777</v>
      </c>
      <c r="G17" s="578"/>
    </row>
    <row r="18" spans="1:7" ht="16.5" customHeight="1" x14ac:dyDescent="0.25">
      <c r="A18" s="147" t="s">
        <v>159</v>
      </c>
      <c r="B18" s="148">
        <v>1918</v>
      </c>
      <c r="C18" s="148">
        <v>367</v>
      </c>
      <c r="D18" s="148">
        <v>221</v>
      </c>
      <c r="E18" s="149">
        <f t="shared" si="2"/>
        <v>588</v>
      </c>
      <c r="F18" s="570">
        <v>436</v>
      </c>
      <c r="G18" s="578"/>
    </row>
    <row r="19" spans="1:7" ht="16.5" customHeight="1" x14ac:dyDescent="0.25">
      <c r="A19" s="147" t="s">
        <v>160</v>
      </c>
      <c r="B19" s="148">
        <v>100</v>
      </c>
      <c r="C19" s="148">
        <v>29</v>
      </c>
      <c r="D19" s="148">
        <v>31</v>
      </c>
      <c r="E19" s="149">
        <f t="shared" si="2"/>
        <v>60</v>
      </c>
      <c r="F19" s="570">
        <v>268</v>
      </c>
      <c r="G19" s="578"/>
    </row>
    <row r="20" spans="1:7" ht="16.5" customHeight="1" x14ac:dyDescent="0.25">
      <c r="A20" s="147" t="s">
        <v>161</v>
      </c>
      <c r="B20" s="148">
        <v>548</v>
      </c>
      <c r="C20" s="148">
        <v>104</v>
      </c>
      <c r="D20" s="148">
        <v>50</v>
      </c>
      <c r="E20" s="149">
        <f t="shared" si="2"/>
        <v>154</v>
      </c>
      <c r="F20" s="570">
        <v>84</v>
      </c>
      <c r="G20" s="578"/>
    </row>
    <row r="21" spans="1:7" ht="16.5" customHeight="1" x14ac:dyDescent="0.25">
      <c r="A21" s="147" t="s">
        <v>162</v>
      </c>
      <c r="B21" s="148">
        <v>5927</v>
      </c>
      <c r="C21" s="148">
        <v>896</v>
      </c>
      <c r="D21" s="148">
        <v>1908</v>
      </c>
      <c r="E21" s="149">
        <f t="shared" si="2"/>
        <v>2804</v>
      </c>
      <c r="F21" s="570">
        <v>1504</v>
      </c>
      <c r="G21" s="578"/>
    </row>
    <row r="22" spans="1:7" ht="16.5" customHeight="1" x14ac:dyDescent="0.25">
      <c r="A22" s="147" t="s">
        <v>163</v>
      </c>
      <c r="B22" s="148">
        <v>860</v>
      </c>
      <c r="C22" s="148">
        <v>201</v>
      </c>
      <c r="D22" s="148">
        <v>201</v>
      </c>
      <c r="E22" s="149">
        <f t="shared" si="2"/>
        <v>402</v>
      </c>
      <c r="F22" s="570">
        <v>95</v>
      </c>
      <c r="G22" s="578"/>
    </row>
    <row r="23" spans="1:7" ht="16.5" customHeight="1" x14ac:dyDescent="0.25">
      <c r="A23" s="150" t="s">
        <v>164</v>
      </c>
      <c r="B23" s="142">
        <f>SUM(B24:B28)</f>
        <v>7447</v>
      </c>
      <c r="C23" s="142">
        <v>1422</v>
      </c>
      <c r="D23" s="142">
        <v>1603</v>
      </c>
      <c r="E23" s="142">
        <v>3025</v>
      </c>
      <c r="F23" s="571">
        <f>SUM(F24:F28)</f>
        <v>4526</v>
      </c>
      <c r="G23" s="578"/>
    </row>
    <row r="24" spans="1:7" ht="16.5" customHeight="1" x14ac:dyDescent="0.25">
      <c r="A24" s="147" t="s">
        <v>165</v>
      </c>
      <c r="B24" s="148">
        <v>5821</v>
      </c>
      <c r="C24" s="148">
        <v>1060</v>
      </c>
      <c r="D24" s="148">
        <v>1085</v>
      </c>
      <c r="E24" s="149">
        <f>+C24+D24</f>
        <v>2145</v>
      </c>
      <c r="F24" s="570">
        <v>3832</v>
      </c>
      <c r="G24" s="578"/>
    </row>
    <row r="25" spans="1:7" ht="16.5" customHeight="1" x14ac:dyDescent="0.25">
      <c r="A25" s="147" t="s">
        <v>166</v>
      </c>
      <c r="B25" s="148">
        <v>708</v>
      </c>
      <c r="C25" s="148">
        <v>152</v>
      </c>
      <c r="D25" s="148">
        <v>192</v>
      </c>
      <c r="E25" s="149">
        <f t="shared" ref="E25:E28" si="3">+C25+D25</f>
        <v>344</v>
      </c>
      <c r="F25" s="570">
        <v>197</v>
      </c>
      <c r="G25" s="578"/>
    </row>
    <row r="26" spans="1:7" ht="16.5" customHeight="1" x14ac:dyDescent="0.25">
      <c r="A26" s="147" t="s">
        <v>167</v>
      </c>
      <c r="B26" s="148">
        <v>663</v>
      </c>
      <c r="C26" s="148">
        <v>172</v>
      </c>
      <c r="D26" s="148">
        <v>212</v>
      </c>
      <c r="E26" s="149">
        <f t="shared" si="3"/>
        <v>384</v>
      </c>
      <c r="F26" s="570">
        <v>266</v>
      </c>
      <c r="G26" s="578"/>
    </row>
    <row r="27" spans="1:7" ht="16.5" customHeight="1" x14ac:dyDescent="0.25">
      <c r="A27" s="147" t="s">
        <v>168</v>
      </c>
      <c r="B27" s="148">
        <v>18</v>
      </c>
      <c r="C27" s="148">
        <v>2</v>
      </c>
      <c r="D27" s="148">
        <v>15</v>
      </c>
      <c r="E27" s="149">
        <f t="shared" si="3"/>
        <v>17</v>
      </c>
      <c r="F27" s="570">
        <v>160</v>
      </c>
      <c r="G27" s="578"/>
    </row>
    <row r="28" spans="1:7" ht="16.5" customHeight="1" x14ac:dyDescent="0.25">
      <c r="A28" s="147" t="s">
        <v>169</v>
      </c>
      <c r="B28" s="148">
        <v>237</v>
      </c>
      <c r="C28" s="148">
        <v>36</v>
      </c>
      <c r="D28" s="148">
        <v>99</v>
      </c>
      <c r="E28" s="149">
        <f t="shared" si="3"/>
        <v>135</v>
      </c>
      <c r="F28" s="570">
        <v>71</v>
      </c>
      <c r="G28" s="578"/>
    </row>
    <row r="29" spans="1:7" ht="16.5" customHeight="1" x14ac:dyDescent="0.25">
      <c r="A29" s="150" t="s">
        <v>170</v>
      </c>
      <c r="B29" s="142">
        <f>SUM(B30:B43)</f>
        <v>22174</v>
      </c>
      <c r="C29" s="142">
        <f>SUM(C30:C43)</f>
        <v>3522</v>
      </c>
      <c r="D29" s="142">
        <f>SUM(D30:D43)</f>
        <v>4905</v>
      </c>
      <c r="E29" s="142">
        <f>SUM(E30:E43)</f>
        <v>8427</v>
      </c>
      <c r="F29" s="571">
        <v>7760</v>
      </c>
      <c r="G29" s="578"/>
    </row>
    <row r="30" spans="1:7" ht="16.5" customHeight="1" x14ac:dyDescent="0.25">
      <c r="A30" s="147" t="s">
        <v>171</v>
      </c>
      <c r="B30" s="148">
        <v>535</v>
      </c>
      <c r="C30" s="148">
        <v>156</v>
      </c>
      <c r="D30" s="148">
        <v>101</v>
      </c>
      <c r="E30" s="149">
        <f>+C30+D30</f>
        <v>257</v>
      </c>
      <c r="F30" s="570">
        <v>367</v>
      </c>
      <c r="G30" s="578"/>
    </row>
    <row r="31" spans="1:7" ht="16.5" customHeight="1" x14ac:dyDescent="0.25">
      <c r="A31" s="147" t="s">
        <v>172</v>
      </c>
      <c r="B31" s="148">
        <v>2631</v>
      </c>
      <c r="C31" s="148">
        <v>338</v>
      </c>
      <c r="D31" s="148">
        <v>341</v>
      </c>
      <c r="E31" s="149">
        <f t="shared" ref="E31:E44" si="4">+C31+D31</f>
        <v>679</v>
      </c>
      <c r="F31" s="570">
        <v>1004</v>
      </c>
      <c r="G31" s="578"/>
    </row>
    <row r="32" spans="1:7" ht="16.5" customHeight="1" x14ac:dyDescent="0.25">
      <c r="A32" s="147" t="s">
        <v>173</v>
      </c>
      <c r="B32" s="148">
        <v>1027</v>
      </c>
      <c r="C32" s="148">
        <v>106</v>
      </c>
      <c r="D32" s="148">
        <v>323</v>
      </c>
      <c r="E32" s="149">
        <f t="shared" si="4"/>
        <v>429</v>
      </c>
      <c r="F32" s="570">
        <v>369</v>
      </c>
      <c r="G32" s="578"/>
    </row>
    <row r="33" spans="1:7" ht="16.5" customHeight="1" x14ac:dyDescent="0.25">
      <c r="A33" s="147" t="s">
        <v>174</v>
      </c>
      <c r="B33" s="148">
        <v>2022</v>
      </c>
      <c r="C33" s="148">
        <v>316</v>
      </c>
      <c r="D33" s="148">
        <v>107</v>
      </c>
      <c r="E33" s="149">
        <f t="shared" si="4"/>
        <v>423</v>
      </c>
      <c r="F33" s="570">
        <v>459</v>
      </c>
      <c r="G33" s="578"/>
    </row>
    <row r="34" spans="1:7" ht="16.5" customHeight="1" x14ac:dyDescent="0.25">
      <c r="A34" s="147" t="s">
        <v>175</v>
      </c>
      <c r="B34" s="148">
        <v>2038</v>
      </c>
      <c r="C34" s="148">
        <v>200</v>
      </c>
      <c r="D34" s="148">
        <v>830</v>
      </c>
      <c r="E34" s="149">
        <f t="shared" si="4"/>
        <v>1030</v>
      </c>
      <c r="F34" s="570">
        <v>1079</v>
      </c>
      <c r="G34" s="578"/>
    </row>
    <row r="35" spans="1:7" ht="16.5" customHeight="1" x14ac:dyDescent="0.25">
      <c r="A35" s="147" t="s">
        <v>176</v>
      </c>
      <c r="B35" s="148">
        <v>4982</v>
      </c>
      <c r="C35" s="148">
        <v>1069</v>
      </c>
      <c r="D35" s="148">
        <v>492</v>
      </c>
      <c r="E35" s="149">
        <f t="shared" si="4"/>
        <v>1561</v>
      </c>
      <c r="F35" s="570">
        <v>2200</v>
      </c>
      <c r="G35" s="578"/>
    </row>
    <row r="36" spans="1:7" ht="16.5" customHeight="1" x14ac:dyDescent="0.25">
      <c r="A36" s="147" t="s">
        <v>177</v>
      </c>
      <c r="B36" s="148">
        <v>1913</v>
      </c>
      <c r="C36" s="148">
        <v>381</v>
      </c>
      <c r="D36" s="148">
        <v>195</v>
      </c>
      <c r="E36" s="149">
        <f t="shared" si="4"/>
        <v>576</v>
      </c>
      <c r="F36" s="570">
        <v>558</v>
      </c>
      <c r="G36" s="578"/>
    </row>
    <row r="37" spans="1:7" ht="16.5" customHeight="1" x14ac:dyDescent="0.25">
      <c r="A37" s="147" t="s">
        <v>178</v>
      </c>
      <c r="B37" s="148">
        <v>433</v>
      </c>
      <c r="C37" s="148">
        <v>58</v>
      </c>
      <c r="D37" s="148">
        <v>122</v>
      </c>
      <c r="E37" s="149">
        <f t="shared" si="4"/>
        <v>180</v>
      </c>
      <c r="F37" s="570">
        <v>151</v>
      </c>
      <c r="G37" s="578"/>
    </row>
    <row r="38" spans="1:7" ht="16.5" customHeight="1" x14ac:dyDescent="0.25">
      <c r="A38" s="147" t="s">
        <v>179</v>
      </c>
      <c r="B38" s="148">
        <v>275</v>
      </c>
      <c r="C38" s="148">
        <v>50</v>
      </c>
      <c r="D38" s="148">
        <v>33</v>
      </c>
      <c r="E38" s="149">
        <f t="shared" si="4"/>
        <v>83</v>
      </c>
      <c r="F38" s="570">
        <v>87</v>
      </c>
      <c r="G38" s="578"/>
    </row>
    <row r="39" spans="1:7" ht="16.5" customHeight="1" x14ac:dyDescent="0.25">
      <c r="A39" s="147" t="s">
        <v>180</v>
      </c>
      <c r="B39" s="148">
        <v>1846</v>
      </c>
      <c r="C39" s="148">
        <v>172</v>
      </c>
      <c r="D39" s="148">
        <v>603</v>
      </c>
      <c r="E39" s="149">
        <f t="shared" si="4"/>
        <v>775</v>
      </c>
      <c r="F39" s="570">
        <v>495</v>
      </c>
      <c r="G39" s="578"/>
    </row>
    <row r="40" spans="1:7" ht="16.5" customHeight="1" x14ac:dyDescent="0.25">
      <c r="A40" s="147" t="s">
        <v>181</v>
      </c>
      <c r="B40" s="148">
        <v>500</v>
      </c>
      <c r="C40" s="148">
        <v>11</v>
      </c>
      <c r="D40" s="148">
        <v>199</v>
      </c>
      <c r="E40" s="149">
        <f t="shared" si="4"/>
        <v>210</v>
      </c>
      <c r="F40" s="570">
        <v>118</v>
      </c>
      <c r="G40" s="578"/>
    </row>
    <row r="41" spans="1:7" ht="16.5" customHeight="1" x14ac:dyDescent="0.25">
      <c r="A41" s="147" t="s">
        <v>182</v>
      </c>
      <c r="B41" s="148">
        <v>628</v>
      </c>
      <c r="C41" s="148">
        <v>144</v>
      </c>
      <c r="D41" s="148">
        <v>145</v>
      </c>
      <c r="E41" s="149">
        <f t="shared" si="4"/>
        <v>289</v>
      </c>
      <c r="F41" s="570">
        <v>129</v>
      </c>
      <c r="G41" s="578"/>
    </row>
    <row r="42" spans="1:7" ht="16.5" customHeight="1" x14ac:dyDescent="0.25">
      <c r="A42" s="147" t="s">
        <v>183</v>
      </c>
      <c r="B42" s="148">
        <v>1163</v>
      </c>
      <c r="C42" s="148">
        <v>95</v>
      </c>
      <c r="D42" s="148">
        <v>200</v>
      </c>
      <c r="E42" s="149">
        <f t="shared" si="4"/>
        <v>295</v>
      </c>
      <c r="F42" s="570">
        <v>229</v>
      </c>
      <c r="G42" s="578"/>
    </row>
    <row r="43" spans="1:7" ht="16.5" customHeight="1" x14ac:dyDescent="0.25">
      <c r="A43" s="147" t="s">
        <v>184</v>
      </c>
      <c r="B43" s="148">
        <v>2181</v>
      </c>
      <c r="C43" s="148">
        <v>426</v>
      </c>
      <c r="D43" s="148">
        <v>1214</v>
      </c>
      <c r="E43" s="149">
        <f t="shared" si="4"/>
        <v>1640</v>
      </c>
      <c r="F43" s="570">
        <v>515</v>
      </c>
      <c r="G43" s="578"/>
    </row>
    <row r="44" spans="1:7" s="146" customFormat="1" ht="16.5" customHeight="1" x14ac:dyDescent="0.25">
      <c r="A44" s="150" t="s">
        <v>185</v>
      </c>
      <c r="B44" s="142">
        <f>+B45+B49</f>
        <v>7457</v>
      </c>
      <c r="C44" s="142">
        <f>+C45+C49</f>
        <v>1020</v>
      </c>
      <c r="D44" s="142">
        <f>+D45+D49</f>
        <v>1356</v>
      </c>
      <c r="E44" s="151">
        <f t="shared" si="4"/>
        <v>2376</v>
      </c>
      <c r="F44" s="571">
        <v>1577</v>
      </c>
      <c r="G44" s="579"/>
    </row>
    <row r="45" spans="1:7" ht="16.5" customHeight="1" x14ac:dyDescent="0.25">
      <c r="A45" s="150" t="s">
        <v>186</v>
      </c>
      <c r="B45" s="142">
        <f>SUM(B46:B48)</f>
        <v>6767</v>
      </c>
      <c r="C45" s="142">
        <f>SUM(C46:C48)</f>
        <v>916</v>
      </c>
      <c r="D45" s="142">
        <f>SUM(D46:D48)</f>
        <v>1238</v>
      </c>
      <c r="E45" s="142">
        <f>SUM(E46:E48)</f>
        <v>2154</v>
      </c>
      <c r="F45" s="569">
        <f>SUM(F46:F48)</f>
        <v>1207</v>
      </c>
      <c r="G45" s="578"/>
    </row>
    <row r="46" spans="1:7" ht="16.5" customHeight="1" x14ac:dyDescent="0.25">
      <c r="A46" s="147" t="s">
        <v>187</v>
      </c>
      <c r="B46" s="148">
        <v>2298</v>
      </c>
      <c r="C46" s="148">
        <v>302</v>
      </c>
      <c r="D46" s="148">
        <v>406</v>
      </c>
      <c r="E46" s="149">
        <f>+C46+D46</f>
        <v>708</v>
      </c>
      <c r="F46" s="570">
        <v>367</v>
      </c>
      <c r="G46" s="578"/>
    </row>
    <row r="47" spans="1:7" ht="16.5" customHeight="1" x14ac:dyDescent="0.25">
      <c r="A47" s="147" t="s">
        <v>188</v>
      </c>
      <c r="B47" s="148">
        <v>2853</v>
      </c>
      <c r="C47" s="148">
        <v>372</v>
      </c>
      <c r="D47" s="148">
        <v>720</v>
      </c>
      <c r="E47" s="149">
        <f>+C47+D47</f>
        <v>1092</v>
      </c>
      <c r="F47" s="570">
        <v>463</v>
      </c>
      <c r="G47" s="578"/>
    </row>
    <row r="48" spans="1:7" ht="16.5" customHeight="1" x14ac:dyDescent="0.25">
      <c r="A48" s="147" t="s">
        <v>189</v>
      </c>
      <c r="B48" s="148">
        <v>1616</v>
      </c>
      <c r="C48" s="148">
        <v>242</v>
      </c>
      <c r="D48" s="148">
        <v>112</v>
      </c>
      <c r="E48" s="149">
        <f>+C48+D48</f>
        <v>354</v>
      </c>
      <c r="F48" s="570">
        <v>377</v>
      </c>
      <c r="G48" s="578"/>
    </row>
    <row r="49" spans="1:7" ht="16.5" customHeight="1" x14ac:dyDescent="0.25">
      <c r="A49" s="152" t="s">
        <v>190</v>
      </c>
      <c r="B49" s="142">
        <f>SUM(B50:B51)</f>
        <v>690</v>
      </c>
      <c r="C49" s="142">
        <f>SUM(C50:C51)</f>
        <v>104</v>
      </c>
      <c r="D49" s="142">
        <f>SUM(D50:D51)</f>
        <v>118</v>
      </c>
      <c r="E49" s="151">
        <f>SUM(E50:E51)</f>
        <v>222</v>
      </c>
      <c r="F49" s="571">
        <f>SUM(F50:F51)</f>
        <v>370</v>
      </c>
      <c r="G49" s="578"/>
    </row>
    <row r="50" spans="1:7" ht="16.5" customHeight="1" x14ac:dyDescent="0.25">
      <c r="A50" s="147" t="s">
        <v>191</v>
      </c>
      <c r="B50" s="148">
        <v>680</v>
      </c>
      <c r="C50" s="148">
        <v>103</v>
      </c>
      <c r="D50" s="148">
        <v>114</v>
      </c>
      <c r="E50" s="149">
        <f>+C50+D50</f>
        <v>217</v>
      </c>
      <c r="F50" s="570">
        <v>290</v>
      </c>
      <c r="G50" s="578"/>
    </row>
    <row r="51" spans="1:7" ht="16.5" customHeight="1" thickBot="1" x14ac:dyDescent="0.3">
      <c r="A51" s="153" t="s">
        <v>192</v>
      </c>
      <c r="B51" s="154">
        <v>10</v>
      </c>
      <c r="C51" s="154">
        <v>1</v>
      </c>
      <c r="D51" s="154">
        <v>4</v>
      </c>
      <c r="E51" s="155">
        <f>+C51+D51</f>
        <v>5</v>
      </c>
      <c r="F51" s="156">
        <v>80</v>
      </c>
      <c r="G51" s="578"/>
    </row>
    <row r="52" spans="1:7" x14ac:dyDescent="0.2">
      <c r="A52" s="653"/>
      <c r="B52" s="653"/>
      <c r="C52" s="653"/>
      <c r="D52" s="653"/>
      <c r="E52" s="653"/>
      <c r="F52" s="653"/>
      <c r="G52" s="578"/>
    </row>
    <row r="53" spans="1:7" ht="15" customHeight="1" x14ac:dyDescent="0.25">
      <c r="A53" s="654" t="s">
        <v>632</v>
      </c>
      <c r="B53" s="654"/>
      <c r="C53" s="654"/>
      <c r="D53" s="654"/>
      <c r="E53" s="654"/>
      <c r="F53" s="654"/>
      <c r="G53" s="578"/>
    </row>
    <row r="54" spans="1:7" ht="15" customHeight="1" x14ac:dyDescent="0.25">
      <c r="A54" s="654" t="s">
        <v>147</v>
      </c>
      <c r="B54" s="654"/>
      <c r="C54" s="654"/>
      <c r="D54" s="654"/>
      <c r="E54" s="654"/>
      <c r="F54" s="654"/>
      <c r="G54" s="578"/>
    </row>
    <row r="55" spans="1:7" ht="14.25" customHeight="1" thickBot="1" x14ac:dyDescent="0.3">
      <c r="A55" s="654" t="s">
        <v>627</v>
      </c>
      <c r="B55" s="675"/>
      <c r="C55" s="675"/>
      <c r="D55" s="675"/>
      <c r="E55" s="675"/>
      <c r="F55" s="675"/>
      <c r="G55" s="578"/>
    </row>
    <row r="56" spans="1:7" ht="20.25" customHeight="1" thickTop="1" x14ac:dyDescent="0.2">
      <c r="A56" s="676" t="s">
        <v>36</v>
      </c>
      <c r="B56" s="679" t="s">
        <v>5</v>
      </c>
      <c r="C56" s="680"/>
      <c r="D56" s="681"/>
      <c r="E56" s="682" t="s">
        <v>148</v>
      </c>
      <c r="F56" s="685" t="s">
        <v>193</v>
      </c>
      <c r="G56" s="578"/>
    </row>
    <row r="57" spans="1:7" ht="18" customHeight="1" x14ac:dyDescent="0.2">
      <c r="A57" s="677"/>
      <c r="B57" s="669" t="s">
        <v>12</v>
      </c>
      <c r="C57" s="669" t="s">
        <v>150</v>
      </c>
      <c r="D57" s="671" t="s">
        <v>194</v>
      </c>
      <c r="E57" s="683"/>
      <c r="F57" s="686"/>
      <c r="G57" s="578"/>
    </row>
    <row r="58" spans="1:7" ht="28.5" customHeight="1" thickBot="1" x14ac:dyDescent="0.25">
      <c r="A58" s="678"/>
      <c r="B58" s="670"/>
      <c r="C58" s="670"/>
      <c r="D58" s="672"/>
      <c r="E58" s="684"/>
      <c r="F58" s="687"/>
      <c r="G58" s="578"/>
    </row>
    <row r="59" spans="1:7" ht="8.25" customHeight="1" thickTop="1" x14ac:dyDescent="0.25">
      <c r="A59" s="157"/>
      <c r="B59" s="158"/>
      <c r="C59" s="158"/>
      <c r="D59" s="159"/>
      <c r="E59" s="160"/>
      <c r="F59" s="572"/>
      <c r="G59" s="578"/>
    </row>
    <row r="60" spans="1:7" ht="15.75" x14ac:dyDescent="0.25">
      <c r="A60" s="150" t="s">
        <v>195</v>
      </c>
      <c r="B60" s="142">
        <f>SUM(B61:B67)</f>
        <v>4378</v>
      </c>
      <c r="C60" s="142">
        <f>SUM(C61:C67)</f>
        <v>411</v>
      </c>
      <c r="D60" s="142">
        <f>SUM(D61:D67)</f>
        <v>1162</v>
      </c>
      <c r="E60" s="142">
        <f>SUM(E61:E67)</f>
        <v>1573</v>
      </c>
      <c r="F60" s="569">
        <v>1421</v>
      </c>
      <c r="G60" s="578"/>
    </row>
    <row r="61" spans="1:7" ht="15.75" x14ac:dyDescent="0.25">
      <c r="A61" s="147" t="s">
        <v>196</v>
      </c>
      <c r="B61" s="148">
        <v>1901</v>
      </c>
      <c r="C61" s="148">
        <v>196</v>
      </c>
      <c r="D61" s="148">
        <v>586</v>
      </c>
      <c r="E61" s="149">
        <f>+C61+D61</f>
        <v>782</v>
      </c>
      <c r="F61" s="570">
        <v>719</v>
      </c>
      <c r="G61" s="578"/>
    </row>
    <row r="62" spans="1:7" ht="15.75" x14ac:dyDescent="0.25">
      <c r="A62" s="147" t="s">
        <v>197</v>
      </c>
      <c r="B62" s="148">
        <v>353</v>
      </c>
      <c r="C62" s="148">
        <v>28</v>
      </c>
      <c r="D62" s="148">
        <v>33</v>
      </c>
      <c r="E62" s="149">
        <f t="shared" ref="E62:E67" si="5">+C62+D62</f>
        <v>61</v>
      </c>
      <c r="F62" s="570">
        <v>86</v>
      </c>
      <c r="G62" s="578"/>
    </row>
    <row r="63" spans="1:7" ht="15.75" x14ac:dyDescent="0.25">
      <c r="A63" s="147" t="s">
        <v>198</v>
      </c>
      <c r="B63" s="148">
        <v>102</v>
      </c>
      <c r="C63" s="148">
        <v>13</v>
      </c>
      <c r="D63" s="148">
        <v>13</v>
      </c>
      <c r="E63" s="149">
        <f t="shared" si="5"/>
        <v>26</v>
      </c>
      <c r="F63" s="570">
        <v>73</v>
      </c>
      <c r="G63" s="578"/>
    </row>
    <row r="64" spans="1:7" ht="15.75" x14ac:dyDescent="0.25">
      <c r="A64" s="147" t="s">
        <v>199</v>
      </c>
      <c r="B64" s="148">
        <v>1017</v>
      </c>
      <c r="C64" s="148">
        <v>41</v>
      </c>
      <c r="D64" s="148">
        <v>246</v>
      </c>
      <c r="E64" s="149">
        <f t="shared" si="5"/>
        <v>287</v>
      </c>
      <c r="F64" s="570">
        <v>174</v>
      </c>
      <c r="G64" s="578"/>
    </row>
    <row r="65" spans="1:7" ht="15.75" x14ac:dyDescent="0.25">
      <c r="A65" s="147" t="s">
        <v>200</v>
      </c>
      <c r="B65" s="148">
        <v>256</v>
      </c>
      <c r="C65" s="148">
        <v>39</v>
      </c>
      <c r="D65" s="148">
        <v>148</v>
      </c>
      <c r="E65" s="149">
        <f t="shared" si="5"/>
        <v>187</v>
      </c>
      <c r="F65" s="570">
        <v>106</v>
      </c>
      <c r="G65" s="578"/>
    </row>
    <row r="66" spans="1:7" ht="15.75" x14ac:dyDescent="0.25">
      <c r="A66" s="147" t="s">
        <v>201</v>
      </c>
      <c r="B66" s="148">
        <v>315</v>
      </c>
      <c r="C66" s="148">
        <v>65</v>
      </c>
      <c r="D66" s="148">
        <v>35</v>
      </c>
      <c r="E66" s="149">
        <f t="shared" si="5"/>
        <v>100</v>
      </c>
      <c r="F66" s="570">
        <v>137</v>
      </c>
      <c r="G66" s="578"/>
    </row>
    <row r="67" spans="1:7" ht="15.75" x14ac:dyDescent="0.25">
      <c r="A67" s="147" t="s">
        <v>202</v>
      </c>
      <c r="B67" s="148">
        <v>434</v>
      </c>
      <c r="C67" s="148">
        <v>29</v>
      </c>
      <c r="D67" s="148">
        <v>101</v>
      </c>
      <c r="E67" s="149">
        <f t="shared" si="5"/>
        <v>130</v>
      </c>
      <c r="F67" s="570">
        <v>126</v>
      </c>
      <c r="G67" s="578"/>
    </row>
    <row r="68" spans="1:7" ht="15.75" x14ac:dyDescent="0.25">
      <c r="A68" s="150" t="s">
        <v>203</v>
      </c>
      <c r="B68" s="142">
        <f>SUM(B69:B75)</f>
        <v>3348</v>
      </c>
      <c r="C68" s="142">
        <f>SUM(C69:C75)</f>
        <v>190</v>
      </c>
      <c r="D68" s="142">
        <f t="shared" ref="D68:E68" si="6">SUM(D69:D75)</f>
        <v>1099</v>
      </c>
      <c r="E68" s="142">
        <f t="shared" si="6"/>
        <v>1289</v>
      </c>
      <c r="F68" s="569">
        <v>1038</v>
      </c>
      <c r="G68" s="578"/>
    </row>
    <row r="69" spans="1:7" ht="15.75" x14ac:dyDescent="0.25">
      <c r="A69" s="147" t="s">
        <v>204</v>
      </c>
      <c r="B69" s="148">
        <v>194</v>
      </c>
      <c r="C69" s="148">
        <v>10</v>
      </c>
      <c r="D69" s="148">
        <v>55</v>
      </c>
      <c r="E69" s="149">
        <f>+C69+D69</f>
        <v>65</v>
      </c>
      <c r="F69" s="570">
        <v>111</v>
      </c>
      <c r="G69" s="578"/>
    </row>
    <row r="70" spans="1:7" ht="15.75" x14ac:dyDescent="0.25">
      <c r="A70" s="147" t="s">
        <v>205</v>
      </c>
      <c r="B70" s="148">
        <v>1577</v>
      </c>
      <c r="C70" s="148">
        <v>65</v>
      </c>
      <c r="D70" s="148">
        <v>605</v>
      </c>
      <c r="E70" s="149">
        <f t="shared" ref="E70:E75" si="7">+C70+D70</f>
        <v>670</v>
      </c>
      <c r="F70" s="570">
        <v>320</v>
      </c>
      <c r="G70" s="578"/>
    </row>
    <row r="71" spans="1:7" ht="15.75" x14ac:dyDescent="0.25">
      <c r="A71" s="147" t="s">
        <v>206</v>
      </c>
      <c r="B71" s="148">
        <v>390</v>
      </c>
      <c r="C71" s="148">
        <v>14</v>
      </c>
      <c r="D71" s="148">
        <v>161</v>
      </c>
      <c r="E71" s="149">
        <f t="shared" si="7"/>
        <v>175</v>
      </c>
      <c r="F71" s="570">
        <v>346</v>
      </c>
      <c r="G71" s="578"/>
    </row>
    <row r="72" spans="1:7" ht="15.75" x14ac:dyDescent="0.25">
      <c r="A72" s="147" t="s">
        <v>207</v>
      </c>
      <c r="B72" s="148">
        <v>412</v>
      </c>
      <c r="C72" s="148">
        <v>9</v>
      </c>
      <c r="D72" s="148">
        <v>174</v>
      </c>
      <c r="E72" s="149">
        <f t="shared" si="7"/>
        <v>183</v>
      </c>
      <c r="F72" s="570">
        <v>89</v>
      </c>
      <c r="G72" s="578"/>
    </row>
    <row r="73" spans="1:7" ht="15.75" x14ac:dyDescent="0.25">
      <c r="A73" s="147" t="s">
        <v>208</v>
      </c>
      <c r="B73" s="148">
        <v>212</v>
      </c>
      <c r="C73" s="148">
        <v>21</v>
      </c>
      <c r="D73" s="148">
        <v>21</v>
      </c>
      <c r="E73" s="149">
        <f t="shared" si="7"/>
        <v>42</v>
      </c>
      <c r="F73" s="570">
        <v>50</v>
      </c>
      <c r="G73" s="578"/>
    </row>
    <row r="74" spans="1:7" ht="15.75" x14ac:dyDescent="0.25">
      <c r="A74" s="147" t="s">
        <v>209</v>
      </c>
      <c r="B74" s="148">
        <v>40</v>
      </c>
      <c r="C74" s="148">
        <v>5</v>
      </c>
      <c r="D74" s="148">
        <v>8</v>
      </c>
      <c r="E74" s="149">
        <f t="shared" si="7"/>
        <v>13</v>
      </c>
      <c r="F74" s="570">
        <v>25</v>
      </c>
      <c r="G74" s="578"/>
    </row>
    <row r="75" spans="1:7" ht="15.75" x14ac:dyDescent="0.25">
      <c r="A75" s="147" t="s">
        <v>210</v>
      </c>
      <c r="B75" s="148">
        <v>523</v>
      </c>
      <c r="C75" s="148">
        <v>66</v>
      </c>
      <c r="D75" s="148">
        <v>75</v>
      </c>
      <c r="E75" s="149">
        <f t="shared" si="7"/>
        <v>141</v>
      </c>
      <c r="F75" s="570">
        <v>97</v>
      </c>
      <c r="G75" s="578"/>
    </row>
    <row r="76" spans="1:7" ht="15.75" x14ac:dyDescent="0.25">
      <c r="A76" s="150" t="s">
        <v>211</v>
      </c>
      <c r="B76" s="142">
        <f>SUM(B77:B82)</f>
        <v>44614</v>
      </c>
      <c r="C76" s="142">
        <f>SUM(C77:C82)</f>
        <v>8398</v>
      </c>
      <c r="D76" s="142">
        <f>SUM(D77:D82)</f>
        <v>6159</v>
      </c>
      <c r="E76" s="142">
        <f>SUM(E77:E82)</f>
        <v>14557</v>
      </c>
      <c r="F76" s="571">
        <f>SUM(F77:F82)</f>
        <v>20934</v>
      </c>
      <c r="G76" s="578"/>
    </row>
    <row r="77" spans="1:7" ht="15.75" x14ac:dyDescent="0.25">
      <c r="A77" s="161" t="s">
        <v>212</v>
      </c>
      <c r="B77" s="148">
        <v>169</v>
      </c>
      <c r="C77" s="148">
        <v>47</v>
      </c>
      <c r="D77" s="148">
        <v>21</v>
      </c>
      <c r="E77" s="149">
        <f>+C77+D77</f>
        <v>68</v>
      </c>
      <c r="F77" s="570">
        <v>18</v>
      </c>
      <c r="G77" s="578"/>
    </row>
    <row r="78" spans="1:7" ht="15.75" x14ac:dyDescent="0.25">
      <c r="A78" s="161" t="s">
        <v>213</v>
      </c>
      <c r="B78" s="148">
        <v>2762</v>
      </c>
      <c r="C78" s="148">
        <v>697</v>
      </c>
      <c r="D78" s="148">
        <v>542</v>
      </c>
      <c r="E78" s="149">
        <v>1239</v>
      </c>
      <c r="F78" s="570">
        <v>1253</v>
      </c>
      <c r="G78" s="578"/>
    </row>
    <row r="79" spans="1:7" ht="15.75" x14ac:dyDescent="0.25">
      <c r="A79" s="161" t="s">
        <v>214</v>
      </c>
      <c r="B79" s="148">
        <v>156</v>
      </c>
      <c r="C79" s="148">
        <v>44</v>
      </c>
      <c r="D79" s="148">
        <v>33</v>
      </c>
      <c r="E79" s="149">
        <v>77</v>
      </c>
      <c r="F79" s="570">
        <v>61</v>
      </c>
      <c r="G79" s="578"/>
    </row>
    <row r="80" spans="1:7" ht="15.75" x14ac:dyDescent="0.25">
      <c r="A80" s="161" t="s">
        <v>215</v>
      </c>
      <c r="B80" s="148">
        <v>26584</v>
      </c>
      <c r="C80" s="148">
        <v>5429</v>
      </c>
      <c r="D80" s="148">
        <v>3250</v>
      </c>
      <c r="E80" s="149">
        <v>8679</v>
      </c>
      <c r="F80" s="570">
        <v>15591</v>
      </c>
      <c r="G80" s="578"/>
    </row>
    <row r="81" spans="1:7" ht="15.75" x14ac:dyDescent="0.25">
      <c r="A81" s="162" t="s">
        <v>216</v>
      </c>
      <c r="B81" s="148">
        <v>14899</v>
      </c>
      <c r="C81" s="148">
        <v>2175</v>
      </c>
      <c r="D81" s="148">
        <v>2306</v>
      </c>
      <c r="E81" s="149">
        <v>4481</v>
      </c>
      <c r="F81" s="570">
        <v>4008</v>
      </c>
      <c r="G81" s="578"/>
    </row>
    <row r="82" spans="1:7" ht="15.75" x14ac:dyDescent="0.25">
      <c r="A82" s="161" t="s">
        <v>217</v>
      </c>
      <c r="B82" s="148">
        <v>44</v>
      </c>
      <c r="C82" s="148">
        <v>6</v>
      </c>
      <c r="D82" s="148">
        <v>7</v>
      </c>
      <c r="E82" s="149">
        <v>13</v>
      </c>
      <c r="F82" s="570">
        <v>3</v>
      </c>
      <c r="G82" s="578"/>
    </row>
    <row r="83" spans="1:7" ht="15.75" x14ac:dyDescent="0.25">
      <c r="A83" s="152" t="s">
        <v>218</v>
      </c>
      <c r="B83" s="148">
        <v>4981</v>
      </c>
      <c r="C83" s="142">
        <v>1094</v>
      </c>
      <c r="D83" s="148">
        <v>1263</v>
      </c>
      <c r="E83" s="149">
        <v>2357</v>
      </c>
      <c r="F83" s="571">
        <v>3138</v>
      </c>
      <c r="G83" s="578"/>
    </row>
    <row r="84" spans="1:7" ht="15.75" x14ac:dyDescent="0.25">
      <c r="A84" s="152" t="s">
        <v>219</v>
      </c>
      <c r="B84" s="148">
        <v>19001</v>
      </c>
      <c r="C84" s="142">
        <v>3885</v>
      </c>
      <c r="D84" s="148">
        <v>2246</v>
      </c>
      <c r="E84" s="149">
        <v>6131</v>
      </c>
      <c r="F84" s="571">
        <v>10742</v>
      </c>
      <c r="G84" s="578"/>
    </row>
    <row r="85" spans="1:7" ht="15.75" x14ac:dyDescent="0.25">
      <c r="A85" s="152" t="s">
        <v>220</v>
      </c>
      <c r="B85" s="148">
        <v>6879</v>
      </c>
      <c r="C85" s="142">
        <v>1415</v>
      </c>
      <c r="D85" s="148">
        <v>530</v>
      </c>
      <c r="E85" s="149">
        <v>1945</v>
      </c>
      <c r="F85" s="571">
        <v>3460</v>
      </c>
      <c r="G85" s="578"/>
    </row>
    <row r="86" spans="1:7" ht="15.75" x14ac:dyDescent="0.25">
      <c r="A86" s="152" t="s">
        <v>221</v>
      </c>
      <c r="B86" s="148">
        <v>14899</v>
      </c>
      <c r="C86" s="142">
        <v>2175</v>
      </c>
      <c r="D86" s="148">
        <v>2306</v>
      </c>
      <c r="E86" s="149">
        <v>4481</v>
      </c>
      <c r="F86" s="571">
        <v>4008</v>
      </c>
      <c r="G86" s="578"/>
    </row>
    <row r="87" spans="1:7" ht="15.75" x14ac:dyDescent="0.25">
      <c r="A87" s="145" t="s">
        <v>222</v>
      </c>
      <c r="B87" s="142">
        <f>+B88+B89+B90+B91+B92+B93+B102+B103+B104+B105+B106+B107</f>
        <v>13154</v>
      </c>
      <c r="C87" s="142">
        <f t="shared" ref="C87:E87" si="8">+C88+C89+C90+C91+C92+C93+C102+C103+C104+C105+C106+C107</f>
        <v>2399</v>
      </c>
      <c r="D87" s="142">
        <f t="shared" si="8"/>
        <v>2550</v>
      </c>
      <c r="E87" s="142">
        <f t="shared" si="8"/>
        <v>4949</v>
      </c>
      <c r="F87" s="569">
        <v>3852</v>
      </c>
      <c r="G87" s="578"/>
    </row>
    <row r="88" spans="1:7" ht="15.75" x14ac:dyDescent="0.25">
      <c r="A88" s="147" t="s">
        <v>223</v>
      </c>
      <c r="B88" s="148">
        <v>305</v>
      </c>
      <c r="C88" s="148">
        <v>62</v>
      </c>
      <c r="D88" s="148">
        <v>23</v>
      </c>
      <c r="E88" s="149">
        <f>+C88+D88</f>
        <v>85</v>
      </c>
      <c r="F88" s="570">
        <v>257</v>
      </c>
      <c r="G88" s="578"/>
    </row>
    <row r="89" spans="1:7" ht="15.75" x14ac:dyDescent="0.25">
      <c r="A89" s="147" t="s">
        <v>224</v>
      </c>
      <c r="B89" s="148">
        <v>593</v>
      </c>
      <c r="C89" s="148">
        <v>103</v>
      </c>
      <c r="D89" s="148">
        <v>79</v>
      </c>
      <c r="E89" s="149">
        <f t="shared" ref="E89:E93" si="9">+C89+D89</f>
        <v>182</v>
      </c>
      <c r="F89" s="570">
        <v>122</v>
      </c>
      <c r="G89" s="578"/>
    </row>
    <row r="90" spans="1:7" ht="15.75" x14ac:dyDescent="0.25">
      <c r="A90" s="147" t="s">
        <v>225</v>
      </c>
      <c r="B90" s="148">
        <v>1428</v>
      </c>
      <c r="C90" s="148">
        <v>232</v>
      </c>
      <c r="D90" s="148">
        <v>121</v>
      </c>
      <c r="E90" s="149">
        <f t="shared" si="9"/>
        <v>353</v>
      </c>
      <c r="F90" s="570">
        <v>307</v>
      </c>
      <c r="G90" s="578"/>
    </row>
    <row r="91" spans="1:7" ht="15.75" x14ac:dyDescent="0.25">
      <c r="A91" s="147" t="s">
        <v>226</v>
      </c>
      <c r="B91" s="148">
        <v>324</v>
      </c>
      <c r="C91" s="148">
        <v>60</v>
      </c>
      <c r="D91" s="148">
        <v>38</v>
      </c>
      <c r="E91" s="149">
        <f t="shared" si="9"/>
        <v>98</v>
      </c>
      <c r="F91" s="570">
        <v>153</v>
      </c>
      <c r="G91" s="578"/>
    </row>
    <row r="92" spans="1:7" ht="15.75" x14ac:dyDescent="0.25">
      <c r="A92" s="147" t="s">
        <v>227</v>
      </c>
      <c r="B92" s="148">
        <v>1904</v>
      </c>
      <c r="C92" s="148">
        <v>424</v>
      </c>
      <c r="D92" s="148">
        <v>260</v>
      </c>
      <c r="E92" s="149">
        <f t="shared" si="9"/>
        <v>684</v>
      </c>
      <c r="F92" s="570">
        <v>336</v>
      </c>
      <c r="G92" s="578"/>
    </row>
    <row r="93" spans="1:7" ht="16.5" thickBot="1" x14ac:dyDescent="0.3">
      <c r="A93" s="153" t="s">
        <v>228</v>
      </c>
      <c r="B93" s="154">
        <v>253</v>
      </c>
      <c r="C93" s="154">
        <v>25</v>
      </c>
      <c r="D93" s="154">
        <v>84</v>
      </c>
      <c r="E93" s="163">
        <f t="shared" si="9"/>
        <v>109</v>
      </c>
      <c r="F93" s="156">
        <v>76</v>
      </c>
      <c r="G93" s="578"/>
    </row>
    <row r="94" spans="1:7" x14ac:dyDescent="0.2">
      <c r="A94" s="653"/>
      <c r="B94" s="653"/>
      <c r="C94" s="653"/>
      <c r="D94" s="653"/>
      <c r="E94" s="653"/>
      <c r="F94" s="653"/>
      <c r="G94" s="578"/>
    </row>
    <row r="95" spans="1:7" ht="15" customHeight="1" x14ac:dyDescent="0.25">
      <c r="A95" s="654" t="s">
        <v>633</v>
      </c>
      <c r="B95" s="654"/>
      <c r="C95" s="654"/>
      <c r="D95" s="654"/>
      <c r="E95" s="654"/>
      <c r="F95" s="654"/>
      <c r="G95" s="578"/>
    </row>
    <row r="96" spans="1:7" ht="15" customHeight="1" x14ac:dyDescent="0.25">
      <c r="A96" s="654" t="s">
        <v>147</v>
      </c>
      <c r="B96" s="654"/>
      <c r="C96" s="654"/>
      <c r="D96" s="654"/>
      <c r="E96" s="654"/>
      <c r="F96" s="654"/>
      <c r="G96" s="578"/>
    </row>
    <row r="97" spans="1:7" ht="14.25" customHeight="1" thickBot="1" x14ac:dyDescent="0.3">
      <c r="A97" s="654" t="s">
        <v>627</v>
      </c>
      <c r="B97" s="675"/>
      <c r="C97" s="675"/>
      <c r="D97" s="675"/>
      <c r="E97" s="675"/>
      <c r="F97" s="675"/>
      <c r="G97" s="578"/>
    </row>
    <row r="98" spans="1:7" ht="22.5" customHeight="1" thickTop="1" x14ac:dyDescent="0.2">
      <c r="A98" s="676" t="s">
        <v>36</v>
      </c>
      <c r="B98" s="679" t="s">
        <v>5</v>
      </c>
      <c r="C98" s="680"/>
      <c r="D98" s="681"/>
      <c r="E98" s="682" t="s">
        <v>148</v>
      </c>
      <c r="F98" s="685" t="s">
        <v>229</v>
      </c>
      <c r="G98" s="578"/>
    </row>
    <row r="99" spans="1:7" ht="17.25" customHeight="1" x14ac:dyDescent="0.2">
      <c r="A99" s="677"/>
      <c r="B99" s="669" t="s">
        <v>12</v>
      </c>
      <c r="C99" s="669" t="s">
        <v>150</v>
      </c>
      <c r="D99" s="671" t="s">
        <v>194</v>
      </c>
      <c r="E99" s="683"/>
      <c r="F99" s="686"/>
      <c r="G99" s="578"/>
    </row>
    <row r="100" spans="1:7" ht="21.75" customHeight="1" thickBot="1" x14ac:dyDescent="0.25">
      <c r="A100" s="688"/>
      <c r="B100" s="670"/>
      <c r="C100" s="670"/>
      <c r="D100" s="672"/>
      <c r="E100" s="684"/>
      <c r="F100" s="687"/>
      <c r="G100" s="578"/>
    </row>
    <row r="101" spans="1:7" ht="8.25" customHeight="1" thickTop="1" x14ac:dyDescent="0.25">
      <c r="A101" s="157"/>
      <c r="B101" s="158"/>
      <c r="C101" s="158"/>
      <c r="D101" s="159"/>
      <c r="E101" s="160"/>
      <c r="F101" s="573"/>
      <c r="G101" s="578"/>
    </row>
    <row r="102" spans="1:7" ht="15.75" x14ac:dyDescent="0.25">
      <c r="A102" s="147" t="s">
        <v>230</v>
      </c>
      <c r="B102" s="148">
        <v>147</v>
      </c>
      <c r="C102" s="148">
        <v>22</v>
      </c>
      <c r="D102" s="148">
        <v>78</v>
      </c>
      <c r="E102" s="149">
        <f>+C102+D102</f>
        <v>100</v>
      </c>
      <c r="F102" s="570">
        <v>56</v>
      </c>
      <c r="G102" s="578"/>
    </row>
    <row r="103" spans="1:7" ht="15.75" x14ac:dyDescent="0.25">
      <c r="A103" s="147" t="s">
        <v>231</v>
      </c>
      <c r="B103" s="148">
        <v>866</v>
      </c>
      <c r="C103" s="148">
        <v>158</v>
      </c>
      <c r="D103" s="148">
        <v>93</v>
      </c>
      <c r="E103" s="149">
        <f t="shared" ref="E103:E107" si="10">+C103+D103</f>
        <v>251</v>
      </c>
      <c r="F103" s="570">
        <v>189</v>
      </c>
      <c r="G103" s="578"/>
    </row>
    <row r="104" spans="1:7" ht="15.75" x14ac:dyDescent="0.25">
      <c r="A104" s="147" t="s">
        <v>232</v>
      </c>
      <c r="B104" s="148">
        <v>1631</v>
      </c>
      <c r="C104" s="148">
        <v>363</v>
      </c>
      <c r="D104" s="148">
        <v>277</v>
      </c>
      <c r="E104" s="149">
        <f t="shared" si="10"/>
        <v>640</v>
      </c>
      <c r="F104" s="570">
        <v>424</v>
      </c>
      <c r="G104" s="578"/>
    </row>
    <row r="105" spans="1:7" ht="15.75" x14ac:dyDescent="0.25">
      <c r="A105" s="147" t="s">
        <v>233</v>
      </c>
      <c r="B105" s="148">
        <v>4862</v>
      </c>
      <c r="C105" s="148">
        <v>785</v>
      </c>
      <c r="D105" s="148">
        <v>1303</v>
      </c>
      <c r="E105" s="149">
        <f t="shared" si="10"/>
        <v>2088</v>
      </c>
      <c r="F105" s="570">
        <v>1462</v>
      </c>
      <c r="G105" s="578"/>
    </row>
    <row r="106" spans="1:7" ht="15.75" x14ac:dyDescent="0.25">
      <c r="A106" s="147" t="s">
        <v>234</v>
      </c>
      <c r="B106" s="148">
        <v>402</v>
      </c>
      <c r="C106" s="148">
        <v>84</v>
      </c>
      <c r="D106" s="148">
        <v>73</v>
      </c>
      <c r="E106" s="149">
        <f t="shared" si="10"/>
        <v>157</v>
      </c>
      <c r="F106" s="570">
        <v>405</v>
      </c>
      <c r="G106" s="578"/>
    </row>
    <row r="107" spans="1:7" ht="15.75" x14ac:dyDescent="0.25">
      <c r="A107" s="147" t="s">
        <v>235</v>
      </c>
      <c r="B107" s="148">
        <v>439</v>
      </c>
      <c r="C107" s="148">
        <v>81</v>
      </c>
      <c r="D107" s="148">
        <v>121</v>
      </c>
      <c r="E107" s="149">
        <f t="shared" si="10"/>
        <v>202</v>
      </c>
      <c r="F107" s="570">
        <v>65</v>
      </c>
      <c r="G107" s="578"/>
    </row>
    <row r="108" spans="1:7" ht="15.75" x14ac:dyDescent="0.25">
      <c r="A108" s="150" t="s">
        <v>236</v>
      </c>
      <c r="B108" s="142">
        <v>4151</v>
      </c>
      <c r="C108" s="151">
        <v>964</v>
      </c>
      <c r="D108" s="151">
        <v>286</v>
      </c>
      <c r="E108" s="151">
        <v>1250</v>
      </c>
      <c r="F108" s="569">
        <v>843</v>
      </c>
      <c r="G108" s="578"/>
    </row>
    <row r="109" spans="1:7" ht="15.75" x14ac:dyDescent="0.25">
      <c r="A109" s="145" t="s">
        <v>237</v>
      </c>
      <c r="B109" s="142">
        <f>SUM(B110:B118)</f>
        <v>19219</v>
      </c>
      <c r="C109" s="142">
        <v>5423</v>
      </c>
      <c r="D109" s="142">
        <v>1829</v>
      </c>
      <c r="E109" s="142">
        <v>7252</v>
      </c>
      <c r="F109" s="569">
        <v>7591</v>
      </c>
      <c r="G109" s="578"/>
    </row>
    <row r="110" spans="1:7" ht="15.75" x14ac:dyDescent="0.25">
      <c r="A110" s="147" t="s">
        <v>238</v>
      </c>
      <c r="B110" s="148">
        <v>3272</v>
      </c>
      <c r="C110" s="148">
        <v>797</v>
      </c>
      <c r="D110" s="148">
        <v>422</v>
      </c>
      <c r="E110" s="149">
        <f>+C110+D110</f>
        <v>1219</v>
      </c>
      <c r="F110" s="570">
        <v>1322</v>
      </c>
      <c r="G110" s="578"/>
    </row>
    <row r="111" spans="1:7" ht="15.75" x14ac:dyDescent="0.25">
      <c r="A111" s="147" t="s">
        <v>239</v>
      </c>
      <c r="B111" s="148">
        <f>2485+113</f>
        <v>2598</v>
      </c>
      <c r="C111" s="148">
        <f>663+40</f>
        <v>703</v>
      </c>
      <c r="D111" s="148">
        <f>240+27</f>
        <v>267</v>
      </c>
      <c r="E111" s="149">
        <f t="shared" ref="E111:E119" si="11">+C111+D111</f>
        <v>970</v>
      </c>
      <c r="F111" s="570">
        <v>793</v>
      </c>
      <c r="G111" s="578"/>
    </row>
    <row r="112" spans="1:7" ht="15.75" x14ac:dyDescent="0.25">
      <c r="A112" s="147" t="s">
        <v>240</v>
      </c>
      <c r="B112" s="148">
        <v>4459</v>
      </c>
      <c r="C112" s="148">
        <v>1255</v>
      </c>
      <c r="D112" s="148">
        <v>339</v>
      </c>
      <c r="E112" s="149">
        <f t="shared" si="11"/>
        <v>1594</v>
      </c>
      <c r="F112" s="570">
        <v>1638</v>
      </c>
      <c r="G112" s="578"/>
    </row>
    <row r="113" spans="1:7" ht="15.75" x14ac:dyDescent="0.25">
      <c r="A113" s="147" t="s">
        <v>241</v>
      </c>
      <c r="B113" s="148">
        <v>2737</v>
      </c>
      <c r="C113" s="148">
        <v>766</v>
      </c>
      <c r="D113" s="148">
        <v>191</v>
      </c>
      <c r="E113" s="149">
        <f t="shared" si="11"/>
        <v>957</v>
      </c>
      <c r="F113" s="570">
        <v>865</v>
      </c>
      <c r="G113" s="578"/>
    </row>
    <row r="114" spans="1:7" ht="15.75" x14ac:dyDescent="0.25">
      <c r="A114" s="147" t="s">
        <v>242</v>
      </c>
      <c r="B114" s="148">
        <v>1809</v>
      </c>
      <c r="C114" s="148">
        <v>477</v>
      </c>
      <c r="D114" s="148">
        <v>174</v>
      </c>
      <c r="E114" s="149">
        <f t="shared" si="11"/>
        <v>651</v>
      </c>
      <c r="F114" s="570">
        <v>592</v>
      </c>
      <c r="G114" s="578"/>
    </row>
    <row r="115" spans="1:7" ht="15.75" x14ac:dyDescent="0.25">
      <c r="A115" s="147" t="s">
        <v>243</v>
      </c>
      <c r="B115" s="148">
        <v>1252</v>
      </c>
      <c r="C115" s="148">
        <v>397</v>
      </c>
      <c r="D115" s="148">
        <v>73</v>
      </c>
      <c r="E115" s="149">
        <f t="shared" si="11"/>
        <v>470</v>
      </c>
      <c r="F115" s="570">
        <v>726</v>
      </c>
      <c r="G115" s="578"/>
    </row>
    <row r="116" spans="1:7" ht="15.75" x14ac:dyDescent="0.25">
      <c r="A116" s="147" t="s">
        <v>244</v>
      </c>
      <c r="B116" s="148">
        <v>1526</v>
      </c>
      <c r="C116" s="148">
        <v>426</v>
      </c>
      <c r="D116" s="164">
        <v>255</v>
      </c>
      <c r="E116" s="149">
        <f t="shared" si="11"/>
        <v>681</v>
      </c>
      <c r="F116" s="574">
        <v>487</v>
      </c>
      <c r="G116" s="578"/>
    </row>
    <row r="117" spans="1:7" ht="15.75" x14ac:dyDescent="0.25">
      <c r="A117" s="165" t="s">
        <v>134</v>
      </c>
      <c r="B117" s="166">
        <v>918</v>
      </c>
      <c r="C117" s="166">
        <v>399</v>
      </c>
      <c r="D117" s="166">
        <v>76</v>
      </c>
      <c r="E117" s="149">
        <f t="shared" si="11"/>
        <v>475</v>
      </c>
      <c r="F117" s="575">
        <v>797</v>
      </c>
      <c r="G117" s="578"/>
    </row>
    <row r="118" spans="1:7" ht="15.75" x14ac:dyDescent="0.25">
      <c r="A118" s="167" t="s">
        <v>135</v>
      </c>
      <c r="B118" s="166">
        <v>648</v>
      </c>
      <c r="C118" s="166">
        <v>203</v>
      </c>
      <c r="D118" s="166">
        <v>32</v>
      </c>
      <c r="E118" s="149">
        <f t="shared" si="11"/>
        <v>235</v>
      </c>
      <c r="F118" s="575">
        <v>371</v>
      </c>
      <c r="G118" s="578"/>
    </row>
    <row r="119" spans="1:7" s="146" customFormat="1" ht="15.75" x14ac:dyDescent="0.25">
      <c r="A119" s="152" t="s">
        <v>245</v>
      </c>
      <c r="B119" s="142">
        <v>16142</v>
      </c>
      <c r="C119" s="142">
        <v>3709</v>
      </c>
      <c r="D119" s="142">
        <v>1539</v>
      </c>
      <c r="E119" s="151">
        <f t="shared" si="11"/>
        <v>5248</v>
      </c>
      <c r="F119" s="576">
        <v>8190</v>
      </c>
      <c r="G119" s="579"/>
    </row>
    <row r="120" spans="1:7" ht="15.75" x14ac:dyDescent="0.25">
      <c r="A120" s="150" t="s">
        <v>246</v>
      </c>
      <c r="B120" s="142">
        <v>17288</v>
      </c>
      <c r="C120" s="142">
        <v>3880</v>
      </c>
      <c r="D120" s="142">
        <v>1725</v>
      </c>
      <c r="E120" s="142">
        <v>5605</v>
      </c>
      <c r="F120" s="567">
        <v>8604</v>
      </c>
      <c r="G120" s="578"/>
    </row>
    <row r="121" spans="1:7" ht="15.75" x14ac:dyDescent="0.25">
      <c r="A121" s="161" t="s">
        <v>247</v>
      </c>
      <c r="B121" s="148">
        <f>4810+1146</f>
        <v>5956</v>
      </c>
      <c r="C121" s="148">
        <v>1389</v>
      </c>
      <c r="D121" s="148">
        <v>796</v>
      </c>
      <c r="E121" s="149">
        <v>2185</v>
      </c>
      <c r="F121" s="570">
        <v>3843</v>
      </c>
      <c r="G121" s="578"/>
    </row>
    <row r="122" spans="1:7" ht="15.75" x14ac:dyDescent="0.25">
      <c r="A122" s="161" t="s">
        <v>248</v>
      </c>
      <c r="B122" s="148">
        <v>1497</v>
      </c>
      <c r="C122" s="148">
        <v>422</v>
      </c>
      <c r="D122" s="148">
        <v>258</v>
      </c>
      <c r="E122" s="149">
        <v>680</v>
      </c>
      <c r="F122" s="570">
        <v>682</v>
      </c>
      <c r="G122" s="578"/>
    </row>
    <row r="123" spans="1:7" ht="15.75" x14ac:dyDescent="0.25">
      <c r="A123" s="161" t="s">
        <v>249</v>
      </c>
      <c r="B123" s="148">
        <v>1733</v>
      </c>
      <c r="C123" s="148">
        <v>285</v>
      </c>
      <c r="D123" s="148">
        <v>200</v>
      </c>
      <c r="E123" s="149">
        <v>485</v>
      </c>
      <c r="F123" s="570">
        <v>394</v>
      </c>
      <c r="G123" s="578"/>
    </row>
    <row r="124" spans="1:7" ht="15.75" x14ac:dyDescent="0.25">
      <c r="A124" s="161" t="s">
        <v>250</v>
      </c>
      <c r="B124" s="148">
        <v>7525</v>
      </c>
      <c r="C124" s="148">
        <v>1669</v>
      </c>
      <c r="D124" s="148">
        <v>399</v>
      </c>
      <c r="E124" s="149">
        <v>2068</v>
      </c>
      <c r="F124" s="570">
        <v>3446</v>
      </c>
      <c r="G124" s="578"/>
    </row>
    <row r="125" spans="1:7" ht="16.5" thickBot="1" x14ac:dyDescent="0.3">
      <c r="A125" s="168" t="s">
        <v>251</v>
      </c>
      <c r="B125" s="169">
        <v>577</v>
      </c>
      <c r="C125" s="169">
        <v>115</v>
      </c>
      <c r="D125" s="169">
        <v>72</v>
      </c>
      <c r="E125" s="170">
        <v>187</v>
      </c>
      <c r="F125" s="577">
        <v>239</v>
      </c>
      <c r="G125" s="578"/>
    </row>
    <row r="126" spans="1:7" ht="15.75" thickTop="1" x14ac:dyDescent="0.25">
      <c r="A126" s="171" t="s">
        <v>252</v>
      </c>
      <c r="B126" s="172"/>
      <c r="C126" s="172"/>
      <c r="D126" s="172"/>
      <c r="E126" s="172"/>
      <c r="F126" s="172"/>
    </row>
    <row r="127" spans="1:7" ht="15" x14ac:dyDescent="0.25">
      <c r="A127" s="171" t="s">
        <v>253</v>
      </c>
      <c r="B127" s="172"/>
      <c r="C127" s="172"/>
      <c r="D127" s="172"/>
      <c r="E127" s="172"/>
      <c r="F127" s="172"/>
    </row>
    <row r="128" spans="1:7" ht="15" x14ac:dyDescent="0.25">
      <c r="A128" s="173" t="s">
        <v>34</v>
      </c>
      <c r="B128" s="174"/>
      <c r="C128" s="174"/>
      <c r="D128" s="174"/>
      <c r="E128" s="174"/>
      <c r="F128" s="174"/>
    </row>
    <row r="129" spans="1:6" ht="12.95" customHeight="1" x14ac:dyDescent="0.25">
      <c r="A129" s="171" t="s">
        <v>254</v>
      </c>
      <c r="B129" s="175"/>
      <c r="C129" s="176"/>
      <c r="D129" s="176"/>
      <c r="E129" s="175"/>
      <c r="F129" s="176"/>
    </row>
    <row r="130" spans="1:6" ht="12.95" customHeight="1" x14ac:dyDescent="0.25">
      <c r="A130" s="580" t="s">
        <v>255</v>
      </c>
      <c r="B130" s="175"/>
      <c r="C130" s="176"/>
      <c r="D130" s="176"/>
      <c r="E130" s="175"/>
      <c r="F130" s="176"/>
    </row>
    <row r="131" spans="1:6" ht="12.95" customHeight="1" x14ac:dyDescent="0.25">
      <c r="A131" s="177"/>
      <c r="B131" s="175"/>
      <c r="C131" s="176"/>
      <c r="D131" s="176"/>
      <c r="E131" s="175"/>
      <c r="F131" s="176"/>
    </row>
    <row r="132" spans="1:6" ht="12.95" customHeight="1" x14ac:dyDescent="0.25">
      <c r="A132" s="177"/>
      <c r="B132" s="175"/>
      <c r="C132" s="176"/>
      <c r="D132" s="176"/>
      <c r="E132" s="175"/>
      <c r="F132" s="176"/>
    </row>
    <row r="133" spans="1:6" ht="12.95" customHeight="1" x14ac:dyDescent="0.25">
      <c r="A133" s="177"/>
      <c r="B133" s="175"/>
      <c r="C133" s="176"/>
      <c r="D133" s="176"/>
      <c r="E133" s="175"/>
      <c r="F133" s="176"/>
    </row>
    <row r="134" spans="1:6" ht="12.95" customHeight="1" x14ac:dyDescent="0.25">
      <c r="A134" s="176"/>
      <c r="B134" s="175"/>
      <c r="C134" s="176"/>
      <c r="D134" s="176"/>
      <c r="E134" s="175"/>
      <c r="F134" s="176"/>
    </row>
    <row r="135" spans="1:6" ht="12.95" customHeight="1" x14ac:dyDescent="0.25">
      <c r="A135" s="176"/>
      <c r="B135" s="175"/>
      <c r="C135" s="176"/>
      <c r="D135" s="176"/>
      <c r="E135" s="175"/>
      <c r="F135" s="176"/>
    </row>
    <row r="136" spans="1:6" ht="12.95" customHeight="1" x14ac:dyDescent="0.25">
      <c r="A136" s="176"/>
      <c r="B136" s="175"/>
      <c r="C136" s="176"/>
      <c r="D136" s="176"/>
      <c r="E136" s="175"/>
      <c r="F136" s="176"/>
    </row>
    <row r="137" spans="1:6" ht="12.95" customHeight="1" x14ac:dyDescent="0.25">
      <c r="A137" s="176"/>
      <c r="B137" s="175"/>
      <c r="C137" s="176"/>
      <c r="D137" s="176"/>
      <c r="E137" s="175"/>
      <c r="F137" s="175"/>
    </row>
    <row r="138" spans="1:6" ht="12.95" customHeight="1" x14ac:dyDescent="0.25">
      <c r="A138" s="176"/>
      <c r="B138" s="175"/>
      <c r="C138" s="176"/>
      <c r="D138" s="176"/>
      <c r="E138" s="175"/>
      <c r="F138" s="175"/>
    </row>
    <row r="139" spans="1:6" ht="12.95" customHeight="1" x14ac:dyDescent="0.25">
      <c r="A139" s="176"/>
      <c r="B139" s="175"/>
      <c r="C139" s="176"/>
      <c r="D139" s="176"/>
      <c r="E139" s="175"/>
      <c r="F139" s="175"/>
    </row>
    <row r="140" spans="1:6" ht="12.95" customHeight="1" x14ac:dyDescent="0.25">
      <c r="A140" s="176"/>
      <c r="B140" s="175"/>
      <c r="C140" s="176"/>
      <c r="D140" s="176"/>
      <c r="E140" s="175"/>
      <c r="F140" s="175"/>
    </row>
    <row r="141" spans="1:6" ht="12.95" customHeight="1" x14ac:dyDescent="0.25">
      <c r="A141" s="176"/>
      <c r="B141" s="175"/>
      <c r="C141" s="176"/>
      <c r="D141" s="176"/>
      <c r="E141" s="175"/>
      <c r="F141" s="175"/>
    </row>
    <row r="142" spans="1:6" ht="12.95" customHeight="1" x14ac:dyDescent="0.25">
      <c r="A142" s="176"/>
      <c r="B142" s="175"/>
      <c r="C142" s="176"/>
      <c r="D142" s="176"/>
      <c r="E142" s="175"/>
      <c r="F142" s="175"/>
    </row>
    <row r="143" spans="1:6" ht="12.95" customHeight="1" x14ac:dyDescent="0.25">
      <c r="A143" s="176"/>
      <c r="B143" s="175"/>
      <c r="C143" s="176"/>
      <c r="D143" s="176"/>
      <c r="E143" s="175"/>
      <c r="F143" s="175"/>
    </row>
    <row r="144" spans="1:6" ht="12.95" customHeight="1" x14ac:dyDescent="0.25">
      <c r="A144" s="176"/>
      <c r="B144" s="175"/>
      <c r="C144" s="176"/>
      <c r="D144" s="176"/>
      <c r="E144" s="175"/>
      <c r="F144" s="175"/>
    </row>
    <row r="145" spans="1:6" ht="12.95" customHeight="1" x14ac:dyDescent="0.25">
      <c r="A145" s="176"/>
      <c r="B145" s="176"/>
      <c r="C145" s="176"/>
      <c r="D145" s="176"/>
      <c r="E145" s="176"/>
      <c r="F145" s="176"/>
    </row>
    <row r="146" spans="1:6" ht="12.95" customHeight="1" x14ac:dyDescent="0.25">
      <c r="A146" s="176"/>
      <c r="B146" s="176"/>
      <c r="C146" s="176"/>
      <c r="D146" s="176"/>
      <c r="E146" s="176"/>
      <c r="F146" s="176"/>
    </row>
    <row r="147" spans="1:6" ht="12.95" customHeight="1" x14ac:dyDescent="0.25">
      <c r="A147" s="176"/>
      <c r="B147" s="176"/>
      <c r="C147" s="176"/>
      <c r="D147" s="176"/>
      <c r="E147" s="176"/>
      <c r="F147" s="176"/>
    </row>
    <row r="148" spans="1:6" ht="12.95" customHeight="1" x14ac:dyDescent="0.25">
      <c r="A148" s="176"/>
      <c r="B148" s="176"/>
      <c r="C148" s="176"/>
      <c r="D148" s="176"/>
      <c r="E148" s="176"/>
      <c r="F148" s="176"/>
    </row>
    <row r="149" spans="1:6" ht="12.95" customHeight="1" x14ac:dyDescent="0.25">
      <c r="A149" s="176"/>
      <c r="B149" s="176"/>
      <c r="C149" s="176"/>
      <c r="D149" s="176"/>
      <c r="E149" s="176"/>
      <c r="F149" s="176"/>
    </row>
    <row r="150" spans="1:6" ht="12.95" customHeight="1" x14ac:dyDescent="0.25">
      <c r="A150" s="176"/>
      <c r="B150" s="176"/>
      <c r="C150" s="176"/>
      <c r="D150" s="176"/>
      <c r="E150" s="176"/>
      <c r="F150" s="176"/>
    </row>
    <row r="151" spans="1:6" ht="12.95" customHeight="1" x14ac:dyDescent="0.25">
      <c r="A151" s="176"/>
      <c r="B151" s="176"/>
      <c r="C151" s="176"/>
      <c r="D151" s="176"/>
      <c r="E151" s="176"/>
      <c r="F151" s="176"/>
    </row>
    <row r="152" spans="1:6" ht="15" x14ac:dyDescent="0.25">
      <c r="A152" s="176"/>
      <c r="B152" s="176"/>
      <c r="C152" s="176"/>
      <c r="D152" s="176"/>
      <c r="E152" s="176"/>
      <c r="F152" s="176"/>
    </row>
  </sheetData>
  <mergeCells count="32">
    <mergeCell ref="B99:B100"/>
    <mergeCell ref="C99:C100"/>
    <mergeCell ref="D99:D100"/>
    <mergeCell ref="A94:F94"/>
    <mergeCell ref="A95:F95"/>
    <mergeCell ref="A96:F96"/>
    <mergeCell ref="A97:F97"/>
    <mergeCell ref="A98:A100"/>
    <mergeCell ref="B98:D98"/>
    <mergeCell ref="E98:E100"/>
    <mergeCell ref="F98:F100"/>
    <mergeCell ref="B57:B58"/>
    <mergeCell ref="C57:C58"/>
    <mergeCell ref="D57:D58"/>
    <mergeCell ref="C5:C6"/>
    <mergeCell ref="D5:D6"/>
    <mergeCell ref="A52:F52"/>
    <mergeCell ref="A53:F53"/>
    <mergeCell ref="A54:F54"/>
    <mergeCell ref="A55:F55"/>
    <mergeCell ref="A56:A58"/>
    <mergeCell ref="B56:D56"/>
    <mergeCell ref="E56:E58"/>
    <mergeCell ref="F56:F58"/>
    <mergeCell ref="A1:F1"/>
    <mergeCell ref="A2:F2"/>
    <mergeCell ref="A3:F3"/>
    <mergeCell ref="A4:A6"/>
    <mergeCell ref="B4:D4"/>
    <mergeCell ref="E4:E6"/>
    <mergeCell ref="F4:F6"/>
    <mergeCell ref="B5:B6"/>
  </mergeCells>
  <printOptions horizontalCentered="1"/>
  <pageMargins left="0.78740157480314965" right="0.78740157480314965" top="0.98425196850393704" bottom="0.98425196850393704" header="0.51181102362204722" footer="0.31496062992125984"/>
  <pageSetup scale="81" orientation="portrait" horizontalDpi="360" verticalDpi="300" r:id="rId1"/>
  <headerFooter alignWithMargins="0"/>
  <rowBreaks count="2" manualBreakCount="2">
    <brk id="51" max="7" man="1"/>
    <brk id="93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85DE7-0D2C-46A7-9DF1-E439CA8DE807}">
  <dimension ref="A1:E37"/>
  <sheetViews>
    <sheetView tabSelected="1" topLeftCell="A4" zoomScaleNormal="100" zoomScaleSheetLayoutView="100" workbookViewId="0">
      <selection activeCell="H18" sqref="H17:H18"/>
    </sheetView>
  </sheetViews>
  <sheetFormatPr baseColWidth="10" defaultRowHeight="12.75" x14ac:dyDescent="0.2"/>
  <cols>
    <col min="1" max="1" width="26.7109375" style="178" customWidth="1"/>
    <col min="2" max="5" width="17.42578125" style="178" customWidth="1"/>
    <col min="6" max="17" width="13.7109375" style="178" customWidth="1"/>
    <col min="18" max="16384" width="11.42578125" style="178"/>
  </cols>
  <sheetData>
    <row r="1" spans="1:5" x14ac:dyDescent="0.2">
      <c r="A1" s="689"/>
      <c r="B1" s="689"/>
      <c r="C1" s="689"/>
      <c r="D1" s="689"/>
      <c r="E1" s="689"/>
    </row>
    <row r="2" spans="1:5" ht="15.95" customHeight="1" x14ac:dyDescent="0.25">
      <c r="A2" s="690" t="s">
        <v>622</v>
      </c>
      <c r="B2" s="690"/>
      <c r="C2" s="690"/>
      <c r="D2" s="690"/>
      <c r="E2" s="690"/>
    </row>
    <row r="3" spans="1:5" ht="15.95" customHeight="1" x14ac:dyDescent="0.25">
      <c r="A3" s="690" t="s">
        <v>267</v>
      </c>
      <c r="B3" s="690"/>
      <c r="C3" s="690"/>
      <c r="D3" s="690"/>
      <c r="E3" s="690"/>
    </row>
    <row r="4" spans="1:5" ht="15.95" customHeight="1" thickBot="1" x14ac:dyDescent="0.3">
      <c r="A4" s="690" t="s">
        <v>630</v>
      </c>
      <c r="B4" s="690"/>
      <c r="C4" s="690"/>
      <c r="D4" s="690"/>
      <c r="E4" s="690"/>
    </row>
    <row r="5" spans="1:5" ht="6" customHeight="1" thickTop="1" x14ac:dyDescent="0.2">
      <c r="A5" s="691" t="s">
        <v>268</v>
      </c>
      <c r="B5" s="694" t="s">
        <v>269</v>
      </c>
      <c r="C5" s="691"/>
      <c r="D5" s="691"/>
      <c r="E5" s="691"/>
    </row>
    <row r="6" spans="1:5" ht="20.25" customHeight="1" x14ac:dyDescent="0.2">
      <c r="A6" s="692"/>
      <c r="B6" s="695"/>
      <c r="C6" s="696"/>
      <c r="D6" s="696"/>
      <c r="E6" s="696"/>
    </row>
    <row r="7" spans="1:5" ht="42" customHeight="1" thickBot="1" x14ac:dyDescent="0.25">
      <c r="A7" s="693"/>
      <c r="B7" s="179" t="s">
        <v>12</v>
      </c>
      <c r="C7" s="180" t="s">
        <v>270</v>
      </c>
      <c r="D7" s="180" t="s">
        <v>271</v>
      </c>
      <c r="E7" s="180" t="s">
        <v>272</v>
      </c>
    </row>
    <row r="8" spans="1:5" ht="9.75" customHeight="1" thickTop="1" x14ac:dyDescent="0.2">
      <c r="A8" s="181"/>
      <c r="B8" s="182"/>
      <c r="C8" s="183"/>
      <c r="D8" s="184"/>
      <c r="E8" s="185"/>
    </row>
    <row r="9" spans="1:5" ht="20.25" customHeight="1" x14ac:dyDescent="0.25">
      <c r="A9" s="186" t="s">
        <v>12</v>
      </c>
      <c r="B9" s="187">
        <f>+B11+B12+B13+B14+B15+B17+B18+B19+B24+B25+B26+B27</f>
        <v>98462</v>
      </c>
      <c r="C9" s="187">
        <f>+C11+C12+C13+C14+C15+C17+C18+C19+C24+C25+C26+C27</f>
        <v>95584</v>
      </c>
      <c r="D9" s="188">
        <f>+B9/C9</f>
        <v>1.0301096417810511</v>
      </c>
      <c r="E9" s="189">
        <v>5.8840657328150057</v>
      </c>
    </row>
    <row r="10" spans="1:5" ht="9.75" customHeight="1" x14ac:dyDescent="0.25">
      <c r="A10" s="186"/>
      <c r="B10" s="187"/>
      <c r="C10" s="190"/>
      <c r="D10" s="188"/>
      <c r="E10" s="189"/>
    </row>
    <row r="11" spans="1:5" ht="26.25" customHeight="1" x14ac:dyDescent="0.25">
      <c r="A11" s="191" t="s">
        <v>14</v>
      </c>
      <c r="B11" s="192">
        <v>5661</v>
      </c>
      <c r="C11" s="193">
        <v>5417</v>
      </c>
      <c r="D11" s="194">
        <f>+B12/C12</f>
        <v>1.0281128501644901</v>
      </c>
      <c r="E11" s="195">
        <v>9.2841105798070167</v>
      </c>
    </row>
    <row r="12" spans="1:5" ht="26.25" customHeight="1" x14ac:dyDescent="0.25">
      <c r="A12" s="191" t="s">
        <v>273</v>
      </c>
      <c r="B12" s="192">
        <v>10313</v>
      </c>
      <c r="C12" s="193">
        <v>10031</v>
      </c>
      <c r="D12" s="194">
        <f t="shared" ref="D12:D27" si="0">+B13/C13</f>
        <v>1.0187085093542547</v>
      </c>
      <c r="E12" s="195">
        <v>10.280086495793066</v>
      </c>
    </row>
    <row r="13" spans="1:5" ht="26.25" customHeight="1" x14ac:dyDescent="0.25">
      <c r="A13" s="196" t="s">
        <v>274</v>
      </c>
      <c r="B13" s="192">
        <v>3376</v>
      </c>
      <c r="C13" s="197">
        <v>3314</v>
      </c>
      <c r="D13" s="194">
        <f t="shared" si="0"/>
        <v>1.0530663494581021</v>
      </c>
      <c r="E13" s="198">
        <v>3.1489628566813317</v>
      </c>
    </row>
    <row r="14" spans="1:5" ht="26.25" customHeight="1" x14ac:dyDescent="0.25">
      <c r="A14" s="191" t="s">
        <v>17</v>
      </c>
      <c r="B14" s="192">
        <v>15935</v>
      </c>
      <c r="C14" s="193">
        <v>15132</v>
      </c>
      <c r="D14" s="194">
        <f t="shared" si="0"/>
        <v>1.0178058587018954</v>
      </c>
      <c r="E14" s="195">
        <v>8.9116082944152275</v>
      </c>
    </row>
    <row r="15" spans="1:5" ht="26.25" customHeight="1" x14ac:dyDescent="0.25">
      <c r="A15" s="196" t="s">
        <v>18</v>
      </c>
      <c r="B15" s="192">
        <v>1772</v>
      </c>
      <c r="C15" s="193">
        <v>1741</v>
      </c>
      <c r="D15" s="194">
        <f t="shared" si="0"/>
        <v>1.0206185567010309</v>
      </c>
      <c r="E15" s="195">
        <v>7.8529544429409111</v>
      </c>
    </row>
    <row r="16" spans="1:5" ht="26.25" customHeight="1" x14ac:dyDescent="0.25">
      <c r="A16" s="199" t="s">
        <v>19</v>
      </c>
      <c r="B16" s="200">
        <v>198</v>
      </c>
      <c r="C16" s="190">
        <v>194</v>
      </c>
      <c r="D16" s="188">
        <f t="shared" si="0"/>
        <v>1.0768144591923186</v>
      </c>
      <c r="E16" s="189">
        <v>4.9974240082431738</v>
      </c>
    </row>
    <row r="17" spans="1:5" ht="26.25" customHeight="1" x14ac:dyDescent="0.25">
      <c r="A17" s="196" t="s">
        <v>20</v>
      </c>
      <c r="B17" s="201">
        <v>3813</v>
      </c>
      <c r="C17" s="193">
        <v>3541</v>
      </c>
      <c r="D17" s="194">
        <f t="shared" si="0"/>
        <v>1.1304591265397537</v>
      </c>
      <c r="E17" s="195">
        <v>7.4234800838574424</v>
      </c>
    </row>
    <row r="18" spans="1:5" ht="26.25" customHeight="1" x14ac:dyDescent="0.25">
      <c r="A18" s="191" t="s">
        <v>21</v>
      </c>
      <c r="B18" s="192">
        <v>4038</v>
      </c>
      <c r="C18" s="193">
        <v>3572</v>
      </c>
      <c r="D18" s="194">
        <f t="shared" si="0"/>
        <v>1.0077124427409554</v>
      </c>
      <c r="E18" s="195">
        <v>9.0161037912060173</v>
      </c>
    </row>
    <row r="19" spans="1:5" ht="26.25" customHeight="1" x14ac:dyDescent="0.25">
      <c r="A19" s="202" t="s">
        <v>22</v>
      </c>
      <c r="B19" s="187">
        <v>21559</v>
      </c>
      <c r="C19" s="190">
        <v>21394</v>
      </c>
      <c r="D19" s="188">
        <f t="shared" si="0"/>
        <v>1.0233086981239341</v>
      </c>
      <c r="E19" s="189">
        <v>3.1716946195048696</v>
      </c>
    </row>
    <row r="20" spans="1:5" ht="24" customHeight="1" x14ac:dyDescent="0.25">
      <c r="A20" s="203" t="s">
        <v>275</v>
      </c>
      <c r="B20" s="192">
        <v>1800</v>
      </c>
      <c r="C20" s="193">
        <v>1759</v>
      </c>
      <c r="D20" s="194">
        <f t="shared" si="0"/>
        <v>1.005909510618652</v>
      </c>
      <c r="E20" s="195">
        <v>4.1669627839765004</v>
      </c>
    </row>
    <row r="21" spans="1:5" ht="24" customHeight="1" x14ac:dyDescent="0.25">
      <c r="A21" s="204" t="s">
        <v>276</v>
      </c>
      <c r="B21" s="192">
        <v>10894</v>
      </c>
      <c r="C21" s="197">
        <v>10830</v>
      </c>
      <c r="D21" s="194">
        <f t="shared" si="0"/>
        <v>1.0096852300242132</v>
      </c>
      <c r="E21" s="198">
        <v>2.9900772505646085</v>
      </c>
    </row>
    <row r="22" spans="1:5" ht="24" customHeight="1" x14ac:dyDescent="0.25">
      <c r="A22" s="204" t="s">
        <v>277</v>
      </c>
      <c r="B22" s="192">
        <v>2919</v>
      </c>
      <c r="C22" s="197">
        <v>2891</v>
      </c>
      <c r="D22" s="194">
        <f t="shared" si="0"/>
        <v>1.0054108894149476</v>
      </c>
      <c r="E22" s="198">
        <v>2.5452080362016445</v>
      </c>
    </row>
    <row r="23" spans="1:5" ht="24" customHeight="1" x14ac:dyDescent="0.25">
      <c r="A23" s="205" t="s">
        <v>26</v>
      </c>
      <c r="B23" s="192">
        <v>5946</v>
      </c>
      <c r="C23" s="193">
        <v>5914</v>
      </c>
      <c r="D23" s="194">
        <f t="shared" si="0"/>
        <v>1.0131514458421826</v>
      </c>
      <c r="E23" s="195">
        <v>3.7781412107428509</v>
      </c>
    </row>
    <row r="24" spans="1:5" s="210" customFormat="1" ht="26.25" customHeight="1" x14ac:dyDescent="0.25">
      <c r="A24" s="206" t="s">
        <v>27</v>
      </c>
      <c r="B24" s="207">
        <v>12403</v>
      </c>
      <c r="C24" s="208">
        <v>12242</v>
      </c>
      <c r="D24" s="194">
        <f t="shared" si="0"/>
        <v>1.0008576329331047</v>
      </c>
      <c r="E24" s="209">
        <v>21.95677517711416</v>
      </c>
    </row>
    <row r="25" spans="1:5" ht="26.25" customHeight="1" x14ac:dyDescent="0.25">
      <c r="A25" s="211" t="s">
        <v>278</v>
      </c>
      <c r="B25" s="192">
        <v>2334</v>
      </c>
      <c r="C25" s="193">
        <v>2332</v>
      </c>
      <c r="D25" s="194">
        <f t="shared" si="0"/>
        <v>1.0335518102372034</v>
      </c>
      <c r="E25" s="195">
        <v>14.659290922806134</v>
      </c>
    </row>
    <row r="26" spans="1:5" ht="26.25" customHeight="1" x14ac:dyDescent="0.25">
      <c r="A26" s="211" t="s">
        <v>279</v>
      </c>
      <c r="B26" s="192">
        <v>6623</v>
      </c>
      <c r="C26" s="193">
        <v>6408</v>
      </c>
      <c r="D26" s="194">
        <f t="shared" si="0"/>
        <v>1.0167304015296368</v>
      </c>
      <c r="E26" s="195">
        <v>9.1527166771410613</v>
      </c>
    </row>
    <row r="27" spans="1:5" ht="26.25" customHeight="1" x14ac:dyDescent="0.25">
      <c r="A27" s="211" t="s">
        <v>30</v>
      </c>
      <c r="B27" s="192">
        <v>10635</v>
      </c>
      <c r="C27" s="193">
        <v>10460</v>
      </c>
      <c r="D27" s="194">
        <f t="shared" si="0"/>
        <v>1.0161677753141167</v>
      </c>
      <c r="E27" s="195">
        <v>4.6016453301658533</v>
      </c>
    </row>
    <row r="28" spans="1:5" ht="24" customHeight="1" thickBot="1" x14ac:dyDescent="0.3">
      <c r="A28" s="212" t="s">
        <v>280</v>
      </c>
      <c r="B28" s="213">
        <f>10635+364</f>
        <v>10999</v>
      </c>
      <c r="C28" s="214">
        <f>10460+364</f>
        <v>10824</v>
      </c>
      <c r="D28" s="215">
        <f>+B28/C28</f>
        <v>1.0161677753141167</v>
      </c>
      <c r="E28" s="216">
        <v>4.585760586353719</v>
      </c>
    </row>
    <row r="29" spans="1:5" ht="16.5" thickTop="1" x14ac:dyDescent="0.25">
      <c r="A29" s="217" t="s">
        <v>281</v>
      </c>
      <c r="B29" s="211"/>
      <c r="C29" s="211"/>
      <c r="D29" s="211"/>
      <c r="E29" s="211"/>
    </row>
    <row r="30" spans="1:5" ht="15.75" x14ac:dyDescent="0.25">
      <c r="A30" s="218" t="s">
        <v>34</v>
      </c>
      <c r="B30" s="211"/>
      <c r="C30" s="211"/>
      <c r="D30" s="211"/>
      <c r="E30" s="211"/>
    </row>
    <row r="31" spans="1:5" x14ac:dyDescent="0.2">
      <c r="A31" s="219" t="s">
        <v>282</v>
      </c>
      <c r="B31" s="220"/>
    </row>
    <row r="32" spans="1:5" x14ac:dyDescent="0.2">
      <c r="B32" s="220"/>
    </row>
    <row r="33" spans="2:2" x14ac:dyDescent="0.2">
      <c r="B33" s="220"/>
    </row>
    <row r="34" spans="2:2" x14ac:dyDescent="0.2">
      <c r="B34" s="220"/>
    </row>
    <row r="35" spans="2:2" x14ac:dyDescent="0.2">
      <c r="B35" s="220"/>
    </row>
    <row r="36" spans="2:2" x14ac:dyDescent="0.2">
      <c r="B36" s="220"/>
    </row>
    <row r="37" spans="2:2" x14ac:dyDescent="0.2">
      <c r="B37" s="220"/>
    </row>
  </sheetData>
  <mergeCells count="6">
    <mergeCell ref="A1:E1"/>
    <mergeCell ref="A2:E2"/>
    <mergeCell ref="A3:E3"/>
    <mergeCell ref="A4:E4"/>
    <mergeCell ref="A5:A7"/>
    <mergeCell ref="B5:E6"/>
  </mergeCells>
  <printOptions horizontalCentered="1"/>
  <pageMargins left="0.98425196850393704" right="0.98425196850393704" top="0.98425196850393704" bottom="0.98425196850393704" header="0.51181102362204722" footer="0.31496062992125984"/>
  <pageSetup scale="85" orientation="portrait" horizontalDpi="36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313C3-98B4-4563-82DF-34E1A552968F}">
  <sheetPr syncVertical="1" syncRef="A1"/>
  <dimension ref="A1:H62"/>
  <sheetViews>
    <sheetView zoomScaleNormal="100" zoomScaleSheetLayoutView="100" workbookViewId="0">
      <selection activeCell="A4" sqref="A4:E4"/>
    </sheetView>
  </sheetViews>
  <sheetFormatPr baseColWidth="10" defaultColWidth="16.42578125" defaultRowHeight="15.75" x14ac:dyDescent="0.25"/>
  <cols>
    <col min="1" max="1" width="28.85546875" style="221" customWidth="1"/>
    <col min="2" max="5" width="15.42578125" style="221" customWidth="1"/>
    <col min="6" max="6" width="13.28515625" style="222" customWidth="1"/>
    <col min="7" max="16384" width="16.42578125" style="221"/>
  </cols>
  <sheetData>
    <row r="1" spans="1:8" x14ac:dyDescent="0.25">
      <c r="A1" s="697"/>
      <c r="B1" s="697"/>
      <c r="C1" s="697"/>
      <c r="D1" s="697"/>
      <c r="E1" s="697"/>
    </row>
    <row r="2" spans="1:8" x14ac:dyDescent="0.25">
      <c r="A2" s="698" t="s">
        <v>621</v>
      </c>
      <c r="B2" s="698"/>
      <c r="C2" s="698"/>
      <c r="D2" s="698"/>
      <c r="E2" s="698"/>
    </row>
    <row r="3" spans="1:8" x14ac:dyDescent="0.25">
      <c r="A3" s="698" t="s">
        <v>283</v>
      </c>
      <c r="B3" s="698"/>
      <c r="C3" s="698"/>
      <c r="D3" s="698"/>
      <c r="E3" s="698"/>
    </row>
    <row r="4" spans="1:8" ht="16.5" thickBot="1" x14ac:dyDescent="0.3">
      <c r="A4" s="698" t="s">
        <v>629</v>
      </c>
      <c r="B4" s="698"/>
      <c r="C4" s="698"/>
      <c r="D4" s="698"/>
      <c r="E4" s="698"/>
    </row>
    <row r="5" spans="1:8" ht="19.5" customHeight="1" thickTop="1" x14ac:dyDescent="0.25">
      <c r="A5" s="699" t="s">
        <v>284</v>
      </c>
      <c r="B5" s="702" t="s">
        <v>285</v>
      </c>
      <c r="C5" s="699"/>
      <c r="D5" s="705" t="s">
        <v>286</v>
      </c>
      <c r="E5" s="706"/>
      <c r="F5" s="223"/>
    </row>
    <row r="6" spans="1:8" ht="18.75" customHeight="1" x14ac:dyDescent="0.25">
      <c r="A6" s="700"/>
      <c r="B6" s="703"/>
      <c r="C6" s="704"/>
      <c r="D6" s="707"/>
      <c r="E6" s="708"/>
      <c r="F6" s="224"/>
      <c r="G6" s="225"/>
    </row>
    <row r="7" spans="1:8" ht="36" customHeight="1" thickBot="1" x14ac:dyDescent="0.3">
      <c r="A7" s="701"/>
      <c r="B7" s="226" t="s">
        <v>12</v>
      </c>
      <c r="C7" s="227" t="s">
        <v>287</v>
      </c>
      <c r="D7" s="226" t="s">
        <v>271</v>
      </c>
      <c r="E7" s="228" t="s">
        <v>288</v>
      </c>
      <c r="F7" s="224"/>
    </row>
    <row r="8" spans="1:8" ht="9" customHeight="1" thickTop="1" x14ac:dyDescent="0.25">
      <c r="A8" s="229"/>
      <c r="B8" s="230"/>
      <c r="C8" s="231"/>
      <c r="D8" s="232"/>
      <c r="E8" s="233"/>
    </row>
    <row r="9" spans="1:8" ht="22.5" customHeight="1" x14ac:dyDescent="0.25">
      <c r="A9" s="234" t="s">
        <v>12</v>
      </c>
      <c r="B9" s="235">
        <f>+B11+B12+B13+B14+B15+B17+B18+B19+B24+B25+B26+B27</f>
        <v>73982</v>
      </c>
      <c r="C9" s="235">
        <v>36358</v>
      </c>
      <c r="D9" s="236">
        <f>+B9/C9</f>
        <v>2.0348203971615599</v>
      </c>
      <c r="E9" s="237">
        <v>3.2949983234097315</v>
      </c>
      <c r="F9" s="224"/>
      <c r="G9" s="225"/>
    </row>
    <row r="10" spans="1:8" ht="9.75" customHeight="1" x14ac:dyDescent="0.25">
      <c r="A10" s="238"/>
      <c r="B10" s="239"/>
      <c r="C10" s="225"/>
      <c r="D10" s="240"/>
      <c r="E10" s="241"/>
      <c r="H10" s="225"/>
    </row>
    <row r="11" spans="1:8" ht="27" customHeight="1" x14ac:dyDescent="0.25">
      <c r="A11" s="242" t="s">
        <v>289</v>
      </c>
      <c r="B11" s="243">
        <v>2725</v>
      </c>
      <c r="C11" s="243">
        <v>1655</v>
      </c>
      <c r="D11" s="244">
        <f>+B11/C11</f>
        <v>1.6465256797583081</v>
      </c>
      <c r="E11" s="241">
        <v>3.5338329810176585</v>
      </c>
      <c r="G11" s="245"/>
      <c r="H11" s="225"/>
    </row>
    <row r="12" spans="1:8" ht="27" customHeight="1" x14ac:dyDescent="0.25">
      <c r="A12" s="242" t="s">
        <v>290</v>
      </c>
      <c r="B12" s="243">
        <v>11018</v>
      </c>
      <c r="C12" s="225">
        <v>5908</v>
      </c>
      <c r="D12" s="244">
        <f t="shared" ref="D12:D27" si="0">+B12/C12</f>
        <v>1.8649289099526067</v>
      </c>
      <c r="E12" s="241">
        <v>8.9409485759254217</v>
      </c>
      <c r="F12" s="246"/>
      <c r="G12" s="225"/>
    </row>
    <row r="13" spans="1:8" ht="27" customHeight="1" x14ac:dyDescent="0.25">
      <c r="A13" s="247" t="s">
        <v>291</v>
      </c>
      <c r="B13" s="243">
        <v>4509</v>
      </c>
      <c r="C13" s="225">
        <v>2051</v>
      </c>
      <c r="D13" s="244">
        <f t="shared" si="0"/>
        <v>2.198439785470502</v>
      </c>
      <c r="E13" s="241">
        <v>2.7426019282457244</v>
      </c>
      <c r="F13" s="248"/>
      <c r="G13" s="249"/>
    </row>
    <row r="14" spans="1:8" ht="27" customHeight="1" x14ac:dyDescent="0.25">
      <c r="A14" s="247" t="s">
        <v>292</v>
      </c>
      <c r="B14" s="243">
        <v>11050</v>
      </c>
      <c r="C14" s="225">
        <v>5629</v>
      </c>
      <c r="D14" s="244">
        <f t="shared" si="0"/>
        <v>1.9630484988452657</v>
      </c>
      <c r="E14" s="241">
        <v>5.2380819444832172</v>
      </c>
    </row>
    <row r="15" spans="1:8" ht="27" customHeight="1" x14ac:dyDescent="0.25">
      <c r="A15" s="247" t="s">
        <v>293</v>
      </c>
      <c r="B15" s="243">
        <v>4995</v>
      </c>
      <c r="C15" s="225">
        <v>1401</v>
      </c>
      <c r="D15" s="244">
        <f t="shared" si="0"/>
        <v>3.5653104925053531</v>
      </c>
      <c r="E15" s="241">
        <v>8.2693896824459916</v>
      </c>
    </row>
    <row r="16" spans="1:8" ht="27" customHeight="1" x14ac:dyDescent="0.25">
      <c r="A16" s="250" t="s">
        <v>294</v>
      </c>
      <c r="B16" s="251">
        <v>459</v>
      </c>
      <c r="C16" s="252">
        <v>189</v>
      </c>
      <c r="D16" s="253">
        <f t="shared" si="0"/>
        <v>2.4285714285714284</v>
      </c>
      <c r="E16" s="237">
        <v>6.2582781456953649</v>
      </c>
    </row>
    <row r="17" spans="1:6" ht="27" customHeight="1" x14ac:dyDescent="0.25">
      <c r="A17" s="247" t="s">
        <v>295</v>
      </c>
      <c r="B17" s="243">
        <v>1574</v>
      </c>
      <c r="C17" s="225">
        <v>703</v>
      </c>
      <c r="D17" s="244">
        <f t="shared" si="0"/>
        <v>2.2389758179231865</v>
      </c>
      <c r="E17" s="241">
        <v>2.4737842212682102</v>
      </c>
    </row>
    <row r="18" spans="1:6" ht="27" customHeight="1" x14ac:dyDescent="0.25">
      <c r="A18" s="247" t="s">
        <v>296</v>
      </c>
      <c r="B18" s="243">
        <v>2381</v>
      </c>
      <c r="C18" s="225">
        <v>977</v>
      </c>
      <c r="D18" s="244">
        <f t="shared" si="0"/>
        <v>2.4370522006141249</v>
      </c>
      <c r="E18" s="241">
        <v>4.4571167883211675</v>
      </c>
    </row>
    <row r="19" spans="1:6" ht="27" customHeight="1" x14ac:dyDescent="0.25">
      <c r="A19" s="254" t="s">
        <v>297</v>
      </c>
      <c r="B19" s="251">
        <f>SUM(B20:B23)</f>
        <v>12926</v>
      </c>
      <c r="C19" s="252">
        <f>SUM(C20:C23)</f>
        <v>7795</v>
      </c>
      <c r="D19" s="253">
        <f t="shared" si="0"/>
        <v>1.6582424631173829</v>
      </c>
      <c r="E19" s="237">
        <v>1.7347704071981287</v>
      </c>
      <c r="F19" s="255"/>
    </row>
    <row r="20" spans="1:6" ht="27" customHeight="1" x14ac:dyDescent="0.25">
      <c r="A20" s="256" t="s">
        <v>298</v>
      </c>
      <c r="B20" s="243">
        <v>2258</v>
      </c>
      <c r="C20" s="225">
        <v>1146</v>
      </c>
      <c r="D20" s="244">
        <f t="shared" si="0"/>
        <v>1.9703315881326353</v>
      </c>
      <c r="E20" s="241">
        <v>3.6009426551453263</v>
      </c>
    </row>
    <row r="21" spans="1:6" ht="27" customHeight="1" x14ac:dyDescent="0.25">
      <c r="A21" s="256" t="s">
        <v>299</v>
      </c>
      <c r="B21" s="239">
        <v>4836</v>
      </c>
      <c r="C21" s="239">
        <v>3397</v>
      </c>
      <c r="D21" s="244">
        <f t="shared" si="0"/>
        <v>1.4236090668236678</v>
      </c>
      <c r="E21" s="241">
        <v>1.4369226083719671</v>
      </c>
    </row>
    <row r="22" spans="1:6" ht="27" customHeight="1" x14ac:dyDescent="0.25">
      <c r="A22" s="256" t="s">
        <v>300</v>
      </c>
      <c r="B22" s="239">
        <v>1386</v>
      </c>
      <c r="C22" s="225">
        <v>737</v>
      </c>
      <c r="D22" s="244">
        <f t="shared" si="0"/>
        <v>1.8805970149253732</v>
      </c>
      <c r="E22" s="241">
        <v>0.88856202452286503</v>
      </c>
    </row>
    <row r="23" spans="1:6" ht="31.5" customHeight="1" x14ac:dyDescent="0.25">
      <c r="A23" s="257" t="s">
        <v>301</v>
      </c>
      <c r="B23" s="243">
        <v>4446</v>
      </c>
      <c r="C23" s="225">
        <v>2515</v>
      </c>
      <c r="D23" s="244">
        <f t="shared" si="0"/>
        <v>1.7677932405566601</v>
      </c>
      <c r="E23" s="241">
        <v>2.5620651365585814</v>
      </c>
    </row>
    <row r="24" spans="1:6" ht="27" customHeight="1" x14ac:dyDescent="0.25">
      <c r="A24" s="247" t="s">
        <v>302</v>
      </c>
      <c r="B24" s="243">
        <v>4819</v>
      </c>
      <c r="C24" s="225">
        <v>2689</v>
      </c>
      <c r="D24" s="244">
        <f t="shared" si="0"/>
        <v>1.7921160282632949</v>
      </c>
      <c r="E24" s="241">
        <v>4.590460582471235</v>
      </c>
    </row>
    <row r="25" spans="1:6" ht="27" customHeight="1" x14ac:dyDescent="0.25">
      <c r="A25" s="247" t="s">
        <v>303</v>
      </c>
      <c r="B25" s="243">
        <v>1139</v>
      </c>
      <c r="C25" s="225">
        <v>697</v>
      </c>
      <c r="D25" s="244">
        <f t="shared" si="0"/>
        <v>1.6341463414634145</v>
      </c>
      <c r="E25" s="241">
        <v>6.1922530206112301</v>
      </c>
    </row>
    <row r="26" spans="1:6" ht="27" customHeight="1" x14ac:dyDescent="0.25">
      <c r="A26" s="247" t="s">
        <v>304</v>
      </c>
      <c r="B26" s="243">
        <v>8050</v>
      </c>
      <c r="C26" s="225">
        <v>2198</v>
      </c>
      <c r="D26" s="244">
        <f t="shared" si="0"/>
        <v>3.6624203821656049</v>
      </c>
      <c r="E26" s="241">
        <v>3.8196858056443768</v>
      </c>
    </row>
    <row r="27" spans="1:6" ht="27" customHeight="1" x14ac:dyDescent="0.25">
      <c r="A27" s="247" t="s">
        <v>30</v>
      </c>
      <c r="B27" s="243">
        <v>8796</v>
      </c>
      <c r="C27" s="225">
        <v>4655</v>
      </c>
      <c r="D27" s="244">
        <f t="shared" si="0"/>
        <v>1.8895810955961332</v>
      </c>
      <c r="E27" s="241">
        <v>2.941325144380837</v>
      </c>
    </row>
    <row r="28" spans="1:6" ht="27" customHeight="1" thickBot="1" x14ac:dyDescent="0.3">
      <c r="A28" s="258" t="s">
        <v>305</v>
      </c>
      <c r="B28" s="259">
        <f>8796+216</f>
        <v>9012</v>
      </c>
      <c r="C28" s="260">
        <f>4655+165</f>
        <v>4820</v>
      </c>
      <c r="D28" s="261">
        <f>+B28/C28</f>
        <v>1.8697095435684647</v>
      </c>
      <c r="E28" s="262">
        <v>2.9340865372909009</v>
      </c>
    </row>
    <row r="29" spans="1:6" ht="14.25" customHeight="1" thickTop="1" x14ac:dyDescent="0.25">
      <c r="A29" s="263" t="s">
        <v>143</v>
      </c>
      <c r="B29" s="264"/>
      <c r="C29" s="264"/>
      <c r="D29" s="265"/>
    </row>
    <row r="30" spans="1:6" x14ac:dyDescent="0.25">
      <c r="A30" s="266" t="s">
        <v>306</v>
      </c>
      <c r="B30" s="233"/>
      <c r="C30" s="233"/>
      <c r="D30" s="267"/>
      <c r="E30" s="233"/>
    </row>
    <row r="31" spans="1:6" x14ac:dyDescent="0.25">
      <c r="A31" s="268" t="s">
        <v>34</v>
      </c>
      <c r="B31" s="233"/>
      <c r="C31" s="233"/>
      <c r="D31" s="267"/>
      <c r="E31" s="233"/>
    </row>
    <row r="32" spans="1:6" x14ac:dyDescent="0.25">
      <c r="A32" s="269" t="s">
        <v>307</v>
      </c>
      <c r="B32" s="233"/>
      <c r="C32" s="233"/>
      <c r="D32" s="267"/>
      <c r="E32" s="233"/>
    </row>
    <row r="33" spans="2:4" x14ac:dyDescent="0.25">
      <c r="D33" s="265"/>
    </row>
    <row r="34" spans="2:4" x14ac:dyDescent="0.25">
      <c r="D34" s="265"/>
    </row>
    <row r="35" spans="2:4" x14ac:dyDescent="0.25">
      <c r="B35" s="222"/>
      <c r="C35" s="270"/>
      <c r="D35" s="265"/>
    </row>
    <row r="36" spans="2:4" x14ac:dyDescent="0.25">
      <c r="B36" s="222"/>
      <c r="C36" s="271"/>
      <c r="D36" s="272"/>
    </row>
    <row r="37" spans="2:4" x14ac:dyDescent="0.25">
      <c r="B37" s="222"/>
      <c r="C37" s="271"/>
      <c r="D37" s="272"/>
    </row>
    <row r="38" spans="2:4" x14ac:dyDescent="0.25">
      <c r="B38" s="222"/>
      <c r="C38" s="271"/>
      <c r="D38" s="272"/>
    </row>
    <row r="39" spans="2:4" x14ac:dyDescent="0.25">
      <c r="B39" s="222"/>
      <c r="C39" s="271"/>
      <c r="D39" s="272"/>
    </row>
    <row r="40" spans="2:4" x14ac:dyDescent="0.25">
      <c r="B40" s="222"/>
      <c r="C40" s="271"/>
      <c r="D40" s="272"/>
    </row>
    <row r="41" spans="2:4" x14ac:dyDescent="0.25">
      <c r="B41" s="222"/>
      <c r="C41" s="271"/>
      <c r="D41" s="272"/>
    </row>
    <row r="42" spans="2:4" x14ac:dyDescent="0.25">
      <c r="B42" s="222"/>
      <c r="C42" s="271"/>
      <c r="D42" s="272"/>
    </row>
    <row r="43" spans="2:4" x14ac:dyDescent="0.25">
      <c r="B43" s="222"/>
      <c r="C43" s="270"/>
      <c r="D43" s="272"/>
    </row>
    <row r="44" spans="2:4" x14ac:dyDescent="0.25">
      <c r="B44" s="222"/>
      <c r="C44" s="270"/>
      <c r="D44" s="272"/>
    </row>
    <row r="45" spans="2:4" x14ac:dyDescent="0.25">
      <c r="B45" s="222"/>
      <c r="C45" s="270"/>
      <c r="D45" s="272"/>
    </row>
    <row r="46" spans="2:4" x14ac:dyDescent="0.25">
      <c r="B46" s="222"/>
      <c r="C46" s="271"/>
      <c r="D46" s="272"/>
    </row>
    <row r="47" spans="2:4" x14ac:dyDescent="0.25">
      <c r="B47" s="222"/>
      <c r="C47" s="271"/>
      <c r="D47" s="272"/>
    </row>
    <row r="48" spans="2:4" x14ac:dyDescent="0.25">
      <c r="B48" s="222"/>
      <c r="C48" s="271"/>
      <c r="D48" s="272"/>
    </row>
    <row r="49" spans="2:4" x14ac:dyDescent="0.25">
      <c r="B49" s="222"/>
      <c r="C49" s="271"/>
      <c r="D49" s="272"/>
    </row>
    <row r="50" spans="2:4" x14ac:dyDescent="0.25">
      <c r="D50" s="265"/>
    </row>
    <row r="51" spans="2:4" x14ac:dyDescent="0.25">
      <c r="D51" s="265"/>
    </row>
    <row r="52" spans="2:4" x14ac:dyDescent="0.25">
      <c r="D52" s="265"/>
    </row>
    <row r="53" spans="2:4" x14ac:dyDescent="0.25">
      <c r="D53" s="265"/>
    </row>
    <row r="54" spans="2:4" x14ac:dyDescent="0.25">
      <c r="D54" s="265"/>
    </row>
    <row r="55" spans="2:4" x14ac:dyDescent="0.25">
      <c r="D55" s="265"/>
    </row>
    <row r="56" spans="2:4" x14ac:dyDescent="0.25">
      <c r="D56" s="265"/>
    </row>
    <row r="57" spans="2:4" x14ac:dyDescent="0.25">
      <c r="D57" s="265"/>
    </row>
    <row r="58" spans="2:4" x14ac:dyDescent="0.25">
      <c r="D58" s="265"/>
    </row>
    <row r="59" spans="2:4" x14ac:dyDescent="0.25">
      <c r="D59" s="265"/>
    </row>
    <row r="60" spans="2:4" x14ac:dyDescent="0.25">
      <c r="D60" s="265"/>
    </row>
    <row r="61" spans="2:4" x14ac:dyDescent="0.25">
      <c r="D61" s="265"/>
    </row>
    <row r="62" spans="2:4" x14ac:dyDescent="0.25">
      <c r="D62" s="265"/>
    </row>
  </sheetData>
  <mergeCells count="7">
    <mergeCell ref="A1:E1"/>
    <mergeCell ref="A2:E2"/>
    <mergeCell ref="A3:E3"/>
    <mergeCell ref="A4:E4"/>
    <mergeCell ref="A5:A7"/>
    <mergeCell ref="B5:C6"/>
    <mergeCell ref="D5:E6"/>
  </mergeCells>
  <printOptions horizontalCentered="1"/>
  <pageMargins left="0.98425196850393704" right="0.98425196850393704" top="0.98425196850393704" bottom="0.98425196850393704" header="0.51181102362204722" footer="0.31496062992125984"/>
  <pageSetup scale="82" orientation="portrait" horizontalDpi="36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801AB-6FB8-43A0-AB4D-0BFE24BA5856}">
  <sheetPr syncVertical="1" syncRef="A1">
    <pageSetUpPr fitToPage="1"/>
  </sheetPr>
  <dimension ref="A1:M73"/>
  <sheetViews>
    <sheetView zoomScaleNormal="100" zoomScaleSheetLayoutView="100" workbookViewId="0">
      <selection activeCell="J17" sqref="J17"/>
    </sheetView>
  </sheetViews>
  <sheetFormatPr baseColWidth="10" defaultColWidth="9.28515625" defaultRowHeight="12.75" x14ac:dyDescent="0.2"/>
  <cols>
    <col min="1" max="1" width="27.42578125" style="273" customWidth="1"/>
    <col min="2" max="2" width="13" style="273" customWidth="1"/>
    <col min="3" max="3" width="11.85546875" style="273" customWidth="1"/>
    <col min="4" max="4" width="13.85546875" style="273" customWidth="1"/>
    <col min="5" max="5" width="10.28515625" style="273" customWidth="1"/>
    <col min="6" max="6" width="13" style="273" customWidth="1"/>
    <col min="7" max="7" width="12" style="273" customWidth="1"/>
    <col min="8" max="8" width="14.42578125" style="273" customWidth="1"/>
    <col min="9" max="9" width="10.7109375" style="273" customWidth="1"/>
    <col min="10" max="10" width="13" style="273" customWidth="1"/>
    <col min="11" max="11" width="12.42578125" style="273" customWidth="1"/>
    <col min="12" max="12" width="13.85546875" style="273" customWidth="1"/>
    <col min="13" max="13" width="10.140625" style="273" customWidth="1"/>
    <col min="14" max="16384" width="9.28515625" style="273"/>
  </cols>
  <sheetData>
    <row r="1" spans="1:13" ht="15.75" customHeight="1" x14ac:dyDescent="0.2">
      <c r="A1" s="709"/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  <c r="M1" s="709"/>
    </row>
    <row r="2" spans="1:13" s="274" customFormat="1" ht="20.25" customHeight="1" x14ac:dyDescent="0.25">
      <c r="A2" s="710" t="s">
        <v>620</v>
      </c>
      <c r="B2" s="710"/>
      <c r="C2" s="710"/>
      <c r="D2" s="710"/>
      <c r="E2" s="710"/>
      <c r="F2" s="710"/>
      <c r="G2" s="710"/>
      <c r="H2" s="710"/>
      <c r="I2" s="710"/>
      <c r="J2" s="710"/>
      <c r="K2" s="710"/>
      <c r="L2" s="710"/>
      <c r="M2" s="710"/>
    </row>
    <row r="3" spans="1:13" s="274" customFormat="1" ht="18" customHeight="1" thickBot="1" x14ac:dyDescent="0.3">
      <c r="A3" s="710" t="s">
        <v>628</v>
      </c>
      <c r="B3" s="710"/>
      <c r="C3" s="710"/>
      <c r="D3" s="710"/>
      <c r="E3" s="710"/>
      <c r="F3" s="710"/>
      <c r="G3" s="710"/>
      <c r="H3" s="710"/>
      <c r="I3" s="710"/>
      <c r="J3" s="710"/>
      <c r="K3" s="710"/>
      <c r="L3" s="710"/>
      <c r="M3" s="710"/>
    </row>
    <row r="4" spans="1:13" s="274" customFormat="1" ht="16.5" customHeight="1" thickTop="1" x14ac:dyDescent="0.25">
      <c r="A4" s="711" t="s">
        <v>308</v>
      </c>
      <c r="B4" s="714" t="s">
        <v>309</v>
      </c>
      <c r="C4" s="715"/>
      <c r="D4" s="715"/>
      <c r="E4" s="716"/>
      <c r="F4" s="720" t="s">
        <v>310</v>
      </c>
      <c r="G4" s="720"/>
      <c r="H4" s="720"/>
      <c r="I4" s="720"/>
      <c r="J4" s="720"/>
      <c r="K4" s="720"/>
      <c r="L4" s="720"/>
      <c r="M4" s="720"/>
    </row>
    <row r="5" spans="1:13" s="274" customFormat="1" ht="15.75" x14ac:dyDescent="0.25">
      <c r="A5" s="712"/>
      <c r="B5" s="717"/>
      <c r="C5" s="718"/>
      <c r="D5" s="718"/>
      <c r="E5" s="719"/>
      <c r="F5" s="721" t="s">
        <v>311</v>
      </c>
      <c r="G5" s="721"/>
      <c r="H5" s="721"/>
      <c r="I5" s="722"/>
      <c r="J5" s="723" t="s">
        <v>312</v>
      </c>
      <c r="K5" s="721"/>
      <c r="L5" s="721"/>
      <c r="M5" s="721"/>
    </row>
    <row r="6" spans="1:13" s="274" customFormat="1" ht="48" customHeight="1" thickBot="1" x14ac:dyDescent="0.3">
      <c r="A6" s="713"/>
      <c r="B6" s="275" t="s">
        <v>5</v>
      </c>
      <c r="C6" s="276" t="s">
        <v>287</v>
      </c>
      <c r="D6" s="277" t="s">
        <v>271</v>
      </c>
      <c r="E6" s="278" t="s">
        <v>313</v>
      </c>
      <c r="F6" s="279" t="s">
        <v>5</v>
      </c>
      <c r="G6" s="276" t="s">
        <v>287</v>
      </c>
      <c r="H6" s="277" t="s">
        <v>271</v>
      </c>
      <c r="I6" s="277" t="s">
        <v>314</v>
      </c>
      <c r="J6" s="276" t="s">
        <v>5</v>
      </c>
      <c r="K6" s="276" t="s">
        <v>287</v>
      </c>
      <c r="L6" s="277" t="s">
        <v>271</v>
      </c>
      <c r="M6" s="277" t="s">
        <v>315</v>
      </c>
    </row>
    <row r="7" spans="1:13" s="274" customFormat="1" ht="15.75" thickTop="1" x14ac:dyDescent="0.25">
      <c r="B7" s="280"/>
      <c r="C7" s="281"/>
      <c r="D7" s="282"/>
      <c r="E7" s="283"/>
      <c r="F7" s="284"/>
      <c r="G7" s="282"/>
      <c r="H7" s="281"/>
      <c r="I7" s="282"/>
      <c r="J7" s="281"/>
      <c r="K7" s="281"/>
      <c r="L7" s="282"/>
      <c r="M7" s="285"/>
    </row>
    <row r="8" spans="1:13" s="274" customFormat="1" ht="15.75" x14ac:dyDescent="0.25">
      <c r="A8" s="286" t="s">
        <v>12</v>
      </c>
      <c r="B8" s="287">
        <f>+F8+J8</f>
        <v>533416</v>
      </c>
      <c r="C8" s="288">
        <f>+G8+K8</f>
        <v>347155</v>
      </c>
      <c r="D8" s="289">
        <f>+B8/C8</f>
        <v>1.5365355532831155</v>
      </c>
      <c r="E8" s="290">
        <v>12.086904689783779</v>
      </c>
      <c r="F8" s="291">
        <f>+F10+F12+F14+F16+F18+F21+F23+F25+F32+F34+F36+F37</f>
        <v>389661</v>
      </c>
      <c r="G8" s="288">
        <f>+G10+G12+G14+G16+G18+G21+G23+G25+G32+G34+G36+G37</f>
        <v>281239</v>
      </c>
      <c r="H8" s="292">
        <f>+F8/G8</f>
        <v>1.3855155223848754</v>
      </c>
      <c r="I8" s="292">
        <v>12.135400552921261</v>
      </c>
      <c r="J8" s="288">
        <f>+J10+J12+J14+J16+J18+J21+J23+J25+J32+J34+J36+J37</f>
        <v>143755</v>
      </c>
      <c r="K8" s="288">
        <f>+K10+K12+K14+K16+K18+K21+K23+K25+K32+K34+K36+K37</f>
        <v>65916</v>
      </c>
      <c r="L8" s="289">
        <f>+J8/K8</f>
        <v>2.1808817282602098</v>
      </c>
      <c r="M8" s="293">
        <v>11.884272756283703</v>
      </c>
    </row>
    <row r="9" spans="1:13" s="274" customFormat="1" ht="9" customHeight="1" x14ac:dyDescent="0.25">
      <c r="A9" s="294"/>
      <c r="B9" s="295"/>
      <c r="C9" s="288"/>
      <c r="D9" s="289"/>
      <c r="E9" s="296"/>
      <c r="F9" s="297"/>
      <c r="G9" s="298"/>
      <c r="H9" s="299"/>
      <c r="I9" s="299"/>
      <c r="J9" s="298"/>
      <c r="K9" s="298"/>
      <c r="L9" s="300"/>
      <c r="M9" s="301"/>
    </row>
    <row r="10" spans="1:13" s="274" customFormat="1" ht="15.75" x14ac:dyDescent="0.25">
      <c r="A10" s="302" t="s">
        <v>316</v>
      </c>
      <c r="B10" s="303">
        <f>+F10+J10</f>
        <v>10473</v>
      </c>
      <c r="C10" s="304">
        <f>+G10+K10</f>
        <v>7024</v>
      </c>
      <c r="D10" s="300">
        <f>+B10/C10</f>
        <v>1.4910307517084282</v>
      </c>
      <c r="E10" s="296">
        <v>7.079003859992139</v>
      </c>
      <c r="F10" s="297">
        <v>9233</v>
      </c>
      <c r="G10" s="297">
        <v>6411</v>
      </c>
      <c r="H10" s="299">
        <f>+F10/G10</f>
        <v>1.4401809390110747</v>
      </c>
      <c r="I10" s="299">
        <v>7.3412039528678905</v>
      </c>
      <c r="J10" s="297">
        <v>1240</v>
      </c>
      <c r="K10" s="297">
        <v>613</v>
      </c>
      <c r="L10" s="300">
        <f>+J10/K10</f>
        <v>2.0228384991843393</v>
      </c>
      <c r="M10" s="301">
        <v>5.1538590886161089</v>
      </c>
    </row>
    <row r="11" spans="1:13" s="274" customFormat="1" ht="15.75" x14ac:dyDescent="0.25">
      <c r="A11" s="294"/>
      <c r="B11" s="303"/>
      <c r="C11" s="304"/>
      <c r="D11" s="300"/>
      <c r="E11" s="296"/>
      <c r="F11" s="297"/>
      <c r="G11" s="298"/>
      <c r="H11" s="299"/>
      <c r="I11" s="299"/>
      <c r="J11" s="298"/>
      <c r="K11" s="298"/>
      <c r="L11" s="300"/>
      <c r="M11" s="301"/>
    </row>
    <row r="12" spans="1:13" s="274" customFormat="1" ht="15.75" x14ac:dyDescent="0.25">
      <c r="A12" s="302" t="s">
        <v>317</v>
      </c>
      <c r="B12" s="303">
        <f t="shared" ref="B12:C38" si="0">+F12+J12</f>
        <v>53728</v>
      </c>
      <c r="C12" s="304">
        <f t="shared" si="0"/>
        <v>30571</v>
      </c>
      <c r="D12" s="300">
        <f t="shared" ref="D12:D37" si="1">+B12/C12</f>
        <v>1.7574825815315167</v>
      </c>
      <c r="E12" s="296">
        <v>17.323428079242031</v>
      </c>
      <c r="F12" s="297">
        <v>33358</v>
      </c>
      <c r="G12" s="297">
        <v>21060</v>
      </c>
      <c r="H12" s="299">
        <f t="shared" ref="H12:H37" si="2">+F12/G12</f>
        <v>1.5839506172839506</v>
      </c>
      <c r="I12" s="299">
        <v>15.102078866411858</v>
      </c>
      <c r="J12" s="297">
        <v>20370</v>
      </c>
      <c r="K12" s="297">
        <v>9511</v>
      </c>
      <c r="L12" s="300">
        <f t="shared" ref="L12:L37" si="3">+J12/K12</f>
        <v>2.1417306276942489</v>
      </c>
      <c r="M12" s="301">
        <v>25.690824126846923</v>
      </c>
    </row>
    <row r="13" spans="1:13" s="274" customFormat="1" ht="15.75" x14ac:dyDescent="0.25">
      <c r="A13" s="294"/>
      <c r="B13" s="303"/>
      <c r="C13" s="304"/>
      <c r="D13" s="300"/>
      <c r="E13" s="296"/>
      <c r="F13" s="297"/>
      <c r="G13" s="298"/>
      <c r="H13" s="299"/>
      <c r="I13" s="299"/>
      <c r="J13" s="298"/>
      <c r="K13" s="298"/>
      <c r="L13" s="300"/>
      <c r="M13" s="301"/>
    </row>
    <row r="14" spans="1:13" s="274" customFormat="1" ht="15.75" x14ac:dyDescent="0.25">
      <c r="A14" s="302" t="s">
        <v>318</v>
      </c>
      <c r="B14" s="303">
        <f t="shared" si="0"/>
        <v>29993</v>
      </c>
      <c r="C14" s="304">
        <f t="shared" si="0"/>
        <v>18762</v>
      </c>
      <c r="D14" s="300">
        <f t="shared" si="1"/>
        <v>1.5986035603880184</v>
      </c>
      <c r="E14" s="296">
        <v>10.161945512646914</v>
      </c>
      <c r="F14" s="297">
        <v>21388</v>
      </c>
      <c r="G14" s="297">
        <v>14237</v>
      </c>
      <c r="H14" s="299">
        <f t="shared" si="2"/>
        <v>1.502282784294444</v>
      </c>
      <c r="I14" s="299">
        <v>9.3156403562151162</v>
      </c>
      <c r="J14" s="297">
        <v>8605</v>
      </c>
      <c r="K14" s="297">
        <v>4525</v>
      </c>
      <c r="L14" s="300">
        <f t="shared" si="3"/>
        <v>1.901657458563536</v>
      </c>
      <c r="M14" s="301">
        <v>14.229112292066286</v>
      </c>
    </row>
    <row r="15" spans="1:13" s="274" customFormat="1" ht="15.75" x14ac:dyDescent="0.25">
      <c r="A15" s="294"/>
      <c r="B15" s="303"/>
      <c r="C15" s="304"/>
      <c r="D15" s="300"/>
      <c r="E15" s="296"/>
      <c r="F15" s="297"/>
      <c r="G15" s="298"/>
      <c r="H15" s="299"/>
      <c r="I15" s="299"/>
      <c r="J15" s="298"/>
      <c r="K15" s="298"/>
      <c r="L15" s="300"/>
      <c r="M15" s="301"/>
    </row>
    <row r="16" spans="1:13" s="274" customFormat="1" ht="15.75" x14ac:dyDescent="0.25">
      <c r="A16" s="302" t="s">
        <v>319</v>
      </c>
      <c r="B16" s="303">
        <f t="shared" si="0"/>
        <v>73434</v>
      </c>
      <c r="C16" s="304">
        <f t="shared" si="0"/>
        <v>47782</v>
      </c>
      <c r="D16" s="300">
        <f t="shared" si="1"/>
        <v>1.5368548825917709</v>
      </c>
      <c r="E16" s="296">
        <v>16.048984636880888</v>
      </c>
      <c r="F16" s="297">
        <v>48386</v>
      </c>
      <c r="G16" s="297">
        <v>36242</v>
      </c>
      <c r="H16" s="299">
        <f t="shared" si="2"/>
        <v>1.3350808454279566</v>
      </c>
      <c r="I16" s="299">
        <v>16.041535724086646</v>
      </c>
      <c r="J16" s="297">
        <v>25048</v>
      </c>
      <c r="K16" s="297">
        <v>11540</v>
      </c>
      <c r="L16" s="300">
        <f t="shared" si="3"/>
        <v>2.1705372616984402</v>
      </c>
      <c r="M16" s="301">
        <v>16.072423398328691</v>
      </c>
    </row>
    <row r="17" spans="1:13" s="274" customFormat="1" ht="15.75" x14ac:dyDescent="0.25">
      <c r="A17" s="294"/>
      <c r="B17" s="303"/>
      <c r="C17" s="304"/>
      <c r="D17" s="300"/>
      <c r="E17" s="296"/>
      <c r="F17" s="297"/>
      <c r="G17" s="298"/>
      <c r="H17" s="299"/>
      <c r="I17" s="299"/>
      <c r="J17" s="298"/>
      <c r="K17" s="298"/>
      <c r="L17" s="300"/>
      <c r="M17" s="301"/>
    </row>
    <row r="18" spans="1:13" s="274" customFormat="1" ht="15.75" x14ac:dyDescent="0.25">
      <c r="A18" s="302" t="s">
        <v>320</v>
      </c>
      <c r="B18" s="303">
        <f t="shared" si="0"/>
        <v>16038</v>
      </c>
      <c r="C18" s="304">
        <f t="shared" si="0"/>
        <v>7743</v>
      </c>
      <c r="D18" s="300">
        <f t="shared" si="1"/>
        <v>2.0712901975978304</v>
      </c>
      <c r="E18" s="296">
        <v>22.383141097909981</v>
      </c>
      <c r="F18" s="297">
        <v>10729</v>
      </c>
      <c r="G18" s="297">
        <v>5689</v>
      </c>
      <c r="H18" s="299">
        <f t="shared" si="2"/>
        <v>1.8859201968711548</v>
      </c>
      <c r="I18" s="299">
        <v>20.160890211921469</v>
      </c>
      <c r="J18" s="297">
        <v>5309</v>
      </c>
      <c r="K18" s="297">
        <v>2054</v>
      </c>
      <c r="L18" s="300">
        <f t="shared" si="3"/>
        <v>2.5847127555988316</v>
      </c>
      <c r="M18" s="301">
        <v>32.219607843137254</v>
      </c>
    </row>
    <row r="19" spans="1:13" s="274" customFormat="1" ht="15.75" x14ac:dyDescent="0.25">
      <c r="A19" s="305" t="s">
        <v>321</v>
      </c>
      <c r="B19" s="287">
        <f t="shared" si="0"/>
        <v>1355</v>
      </c>
      <c r="C19" s="306">
        <f t="shared" si="0"/>
        <v>789</v>
      </c>
      <c r="D19" s="289">
        <f t="shared" si="1"/>
        <v>1.7173637515842839</v>
      </c>
      <c r="E19" s="290">
        <v>11.231316725978647</v>
      </c>
      <c r="F19" s="291">
        <v>863</v>
      </c>
      <c r="G19" s="291">
        <v>529</v>
      </c>
      <c r="H19" s="292">
        <f t="shared" si="2"/>
        <v>1.6313799621928167</v>
      </c>
      <c r="I19" s="292">
        <v>8.9600271002710024</v>
      </c>
      <c r="J19" s="291">
        <v>492</v>
      </c>
      <c r="K19" s="291">
        <v>260</v>
      </c>
      <c r="L19" s="289">
        <f t="shared" si="3"/>
        <v>1.8923076923076922</v>
      </c>
      <c r="M19" s="293">
        <v>23.193577163247099</v>
      </c>
    </row>
    <row r="20" spans="1:13" s="274" customFormat="1" ht="15.75" x14ac:dyDescent="0.25">
      <c r="A20" s="294"/>
      <c r="B20" s="303"/>
      <c r="C20" s="304"/>
      <c r="D20" s="300"/>
      <c r="E20" s="296"/>
      <c r="F20" s="297"/>
      <c r="G20" s="298"/>
      <c r="H20" s="299"/>
      <c r="I20" s="299"/>
      <c r="J20" s="298"/>
      <c r="K20" s="298"/>
      <c r="L20" s="300"/>
      <c r="M20" s="301"/>
    </row>
    <row r="21" spans="1:13" s="274" customFormat="1" ht="15.75" x14ac:dyDescent="0.25">
      <c r="A21" s="302" t="s">
        <v>322</v>
      </c>
      <c r="B21" s="303">
        <f t="shared" si="0"/>
        <v>29543</v>
      </c>
      <c r="C21" s="304">
        <f t="shared" si="0"/>
        <v>11702</v>
      </c>
      <c r="D21" s="300">
        <f t="shared" si="1"/>
        <v>2.5246111775764826</v>
      </c>
      <c r="E21" s="296">
        <v>13.585334989609576</v>
      </c>
      <c r="F21" s="297">
        <v>17702</v>
      </c>
      <c r="G21" s="297">
        <v>9192</v>
      </c>
      <c r="H21" s="299">
        <f t="shared" si="2"/>
        <v>1.9258050478677111</v>
      </c>
      <c r="I21" s="299">
        <v>14.540392615910278</v>
      </c>
      <c r="J21" s="297">
        <v>11841</v>
      </c>
      <c r="K21" s="297">
        <v>2510</v>
      </c>
      <c r="L21" s="300">
        <f t="shared" si="3"/>
        <v>4.7175298804780876</v>
      </c>
      <c r="M21" s="301">
        <v>10.951134380453752</v>
      </c>
    </row>
    <row r="22" spans="1:13" s="274" customFormat="1" ht="15.75" x14ac:dyDescent="0.25">
      <c r="A22" s="294"/>
      <c r="B22" s="303"/>
      <c r="C22" s="304"/>
      <c r="D22" s="300"/>
      <c r="E22" s="296"/>
      <c r="F22" s="297"/>
      <c r="G22" s="298"/>
      <c r="H22" s="299"/>
      <c r="I22" s="299"/>
      <c r="J22" s="298"/>
      <c r="K22" s="298"/>
      <c r="L22" s="300"/>
      <c r="M22" s="301"/>
    </row>
    <row r="23" spans="1:13" s="274" customFormat="1" ht="15.75" x14ac:dyDescent="0.25">
      <c r="A23" s="302" t="s">
        <v>323</v>
      </c>
      <c r="B23" s="303">
        <f t="shared" si="0"/>
        <v>33523</v>
      </c>
      <c r="C23" s="304">
        <f t="shared" si="0"/>
        <v>12326</v>
      </c>
      <c r="D23" s="300">
        <f t="shared" si="1"/>
        <v>2.7196981989290929</v>
      </c>
      <c r="E23" s="296">
        <v>17.022510702941581</v>
      </c>
      <c r="F23" s="297">
        <v>19457</v>
      </c>
      <c r="G23" s="297">
        <v>8162</v>
      </c>
      <c r="H23" s="299">
        <f t="shared" si="2"/>
        <v>2.3838519970595442</v>
      </c>
      <c r="I23" s="299">
        <v>16.102430555555554</v>
      </c>
      <c r="J23" s="297">
        <v>14066</v>
      </c>
      <c r="K23" s="297">
        <v>4164</v>
      </c>
      <c r="L23" s="300">
        <f t="shared" si="3"/>
        <v>3.3780019212295871</v>
      </c>
      <c r="M23" s="301">
        <v>19.169505570389468</v>
      </c>
    </row>
    <row r="24" spans="1:13" s="274" customFormat="1" ht="15.75" x14ac:dyDescent="0.25">
      <c r="A24" s="294"/>
      <c r="B24" s="303"/>
      <c r="C24" s="304"/>
      <c r="D24" s="300"/>
      <c r="E24" s="296"/>
      <c r="F24" s="297"/>
      <c r="G24" s="298"/>
      <c r="H24" s="299"/>
      <c r="I24" s="299"/>
      <c r="J24" s="298"/>
      <c r="K24" s="298"/>
      <c r="L24" s="300"/>
      <c r="M24" s="301"/>
    </row>
    <row r="25" spans="1:13" s="274" customFormat="1" ht="15.75" x14ac:dyDescent="0.25">
      <c r="A25" s="307" t="s">
        <v>324</v>
      </c>
      <c r="B25" s="287">
        <f t="shared" si="0"/>
        <v>161194</v>
      </c>
      <c r="C25" s="306">
        <f t="shared" si="0"/>
        <v>131209</v>
      </c>
      <c r="D25" s="300">
        <f t="shared" si="1"/>
        <v>1.2285285308172458</v>
      </c>
      <c r="E25" s="290">
        <v>10.974864099181875</v>
      </c>
      <c r="F25" s="291">
        <f>SUM(F27:F30)</f>
        <v>137972</v>
      </c>
      <c r="G25" s="288">
        <f>SUM(G26:G30)</f>
        <v>117988</v>
      </c>
      <c r="H25" s="292">
        <f t="shared" si="2"/>
        <v>1.1693731565921959</v>
      </c>
      <c r="I25" s="292">
        <v>12.126431938103686</v>
      </c>
      <c r="J25" s="288">
        <f>SUM(J26:J30)</f>
        <v>23222</v>
      </c>
      <c r="K25" s="288">
        <f>SUM(K26:K30)</f>
        <v>13221</v>
      </c>
      <c r="L25" s="289">
        <f t="shared" si="3"/>
        <v>1.7564480750321458</v>
      </c>
      <c r="M25" s="293">
        <v>5.9404472521893066</v>
      </c>
    </row>
    <row r="26" spans="1:13" s="274" customFormat="1" ht="10.5" customHeight="1" x14ac:dyDescent="0.25">
      <c r="A26" s="294"/>
      <c r="B26" s="303"/>
      <c r="C26" s="304"/>
      <c r="D26" s="300"/>
      <c r="E26" s="290"/>
      <c r="F26" s="297"/>
      <c r="G26" s="298"/>
      <c r="H26" s="299"/>
      <c r="I26" s="299"/>
      <c r="J26" s="298"/>
      <c r="K26" s="298"/>
      <c r="L26" s="300"/>
      <c r="M26" s="301"/>
    </row>
    <row r="27" spans="1:13" s="274" customFormat="1" ht="15.75" x14ac:dyDescent="0.25">
      <c r="A27" s="308" t="s">
        <v>325</v>
      </c>
      <c r="B27" s="303">
        <f t="shared" si="0"/>
        <v>16824</v>
      </c>
      <c r="C27" s="304">
        <f t="shared" si="0"/>
        <v>11241</v>
      </c>
      <c r="D27" s="300">
        <f t="shared" si="1"/>
        <v>1.4966639978649587</v>
      </c>
      <c r="E27" s="296">
        <v>13.386126823459362</v>
      </c>
      <c r="F27" s="297">
        <v>12217</v>
      </c>
      <c r="G27" s="297">
        <v>9093</v>
      </c>
      <c r="H27" s="299">
        <f t="shared" si="2"/>
        <v>1.3435609809743758</v>
      </c>
      <c r="I27" s="299">
        <v>12.645500438065834</v>
      </c>
      <c r="J27" s="297">
        <v>4607</v>
      </c>
      <c r="K27" s="297">
        <v>2148</v>
      </c>
      <c r="L27" s="300">
        <f t="shared" si="3"/>
        <v>2.1447858472998136</v>
      </c>
      <c r="M27" s="301">
        <v>17.799138216771627</v>
      </c>
    </row>
    <row r="28" spans="1:13" s="274" customFormat="1" ht="15.75" x14ac:dyDescent="0.25">
      <c r="A28" s="309" t="s">
        <v>326</v>
      </c>
      <c r="B28" s="303">
        <f t="shared" si="0"/>
        <v>102908</v>
      </c>
      <c r="C28" s="304">
        <f t="shared" si="0"/>
        <v>87099</v>
      </c>
      <c r="D28" s="300">
        <f t="shared" si="1"/>
        <v>1.181506102251461</v>
      </c>
      <c r="E28" s="296">
        <v>13.64510110180365</v>
      </c>
      <c r="F28" s="297">
        <v>90745</v>
      </c>
      <c r="G28" s="297">
        <v>79890</v>
      </c>
      <c r="H28" s="299">
        <f t="shared" si="2"/>
        <v>1.1358743271998999</v>
      </c>
      <c r="I28" s="299">
        <v>15.576317913642976</v>
      </c>
      <c r="J28" s="297">
        <v>12163</v>
      </c>
      <c r="K28" s="297">
        <v>7209</v>
      </c>
      <c r="L28" s="300">
        <f t="shared" si="3"/>
        <v>1.6871965598557359</v>
      </c>
      <c r="M28" s="301">
        <v>5.7477496153018182</v>
      </c>
    </row>
    <row r="29" spans="1:13" s="274" customFormat="1" ht="15.75" x14ac:dyDescent="0.25">
      <c r="A29" s="309" t="s">
        <v>327</v>
      </c>
      <c r="B29" s="303">
        <f t="shared" si="0"/>
        <v>9470</v>
      </c>
      <c r="C29" s="304">
        <f t="shared" si="0"/>
        <v>7355</v>
      </c>
      <c r="D29" s="300">
        <f t="shared" si="1"/>
        <v>1.2875594833446635</v>
      </c>
      <c r="E29" s="296">
        <v>3.6948287468225982</v>
      </c>
      <c r="F29" s="297">
        <v>7571</v>
      </c>
      <c r="G29" s="297">
        <v>6213</v>
      </c>
      <c r="H29" s="299">
        <f t="shared" si="2"/>
        <v>1.2185739578303556</v>
      </c>
      <c r="I29" s="299">
        <v>3.6258272348471587</v>
      </c>
      <c r="J29" s="297">
        <v>1899</v>
      </c>
      <c r="K29" s="297">
        <v>1142</v>
      </c>
      <c r="L29" s="300">
        <f t="shared" si="3"/>
        <v>1.6628721541155866</v>
      </c>
      <c r="M29" s="301">
        <v>4.1215533419950923</v>
      </c>
    </row>
    <row r="30" spans="1:13" s="274" customFormat="1" ht="15.75" customHeight="1" x14ac:dyDescent="0.25">
      <c r="A30" s="310" t="s">
        <v>328</v>
      </c>
      <c r="B30" s="303">
        <f t="shared" si="0"/>
        <v>31992</v>
      </c>
      <c r="C30" s="304">
        <f t="shared" si="0"/>
        <v>25514</v>
      </c>
      <c r="D30" s="300">
        <f t="shared" si="1"/>
        <v>1.2538998197068276</v>
      </c>
      <c r="E30" s="296">
        <v>9.3053281154832295</v>
      </c>
      <c r="F30" s="297">
        <v>27439</v>
      </c>
      <c r="G30" s="297">
        <v>22792</v>
      </c>
      <c r="H30" s="299">
        <f t="shared" si="2"/>
        <v>1.2038873288873289</v>
      </c>
      <c r="I30" s="299">
        <v>10.511606026924692</v>
      </c>
      <c r="J30" s="297">
        <v>4553</v>
      </c>
      <c r="K30" s="297">
        <v>2722</v>
      </c>
      <c r="L30" s="300">
        <f t="shared" si="3"/>
        <v>1.6726671565025717</v>
      </c>
      <c r="M30" s="301">
        <v>4.7454672245467222</v>
      </c>
    </row>
    <row r="31" spans="1:13" s="274" customFormat="1" ht="15.75" x14ac:dyDescent="0.25">
      <c r="A31" s="294"/>
      <c r="B31" s="303"/>
      <c r="C31" s="304"/>
      <c r="D31" s="300"/>
      <c r="E31" s="296"/>
      <c r="F31" s="297"/>
      <c r="G31" s="298"/>
      <c r="H31" s="299"/>
      <c r="I31" s="299"/>
      <c r="J31" s="298"/>
      <c r="K31" s="298"/>
      <c r="L31" s="300"/>
      <c r="M31" s="301"/>
    </row>
    <row r="32" spans="1:13" s="274" customFormat="1" ht="15.75" x14ac:dyDescent="0.25">
      <c r="A32" s="302" t="s">
        <v>329</v>
      </c>
      <c r="B32" s="303">
        <f t="shared" si="0"/>
        <v>58893</v>
      </c>
      <c r="C32" s="304">
        <f t="shared" si="0"/>
        <v>34564</v>
      </c>
      <c r="D32" s="300">
        <f t="shared" si="1"/>
        <v>1.7038826524707789</v>
      </c>
      <c r="E32" s="296">
        <v>21.648503069021672</v>
      </c>
      <c r="F32" s="297">
        <v>39415</v>
      </c>
      <c r="G32" s="297">
        <v>25447</v>
      </c>
      <c r="H32" s="299">
        <f t="shared" si="2"/>
        <v>1.548905568436358</v>
      </c>
      <c r="I32" s="299">
        <v>21.009222030497924</v>
      </c>
      <c r="J32" s="297">
        <v>19478</v>
      </c>
      <c r="K32" s="297">
        <v>9117</v>
      </c>
      <c r="L32" s="300">
        <f t="shared" si="3"/>
        <v>2.136448393111769</v>
      </c>
      <c r="M32" s="301">
        <v>23.657783428912474</v>
      </c>
    </row>
    <row r="33" spans="1:13" s="274" customFormat="1" ht="15.75" x14ac:dyDescent="0.25">
      <c r="A33" s="294"/>
      <c r="B33" s="303"/>
      <c r="C33" s="304"/>
      <c r="D33" s="300"/>
      <c r="E33" s="296"/>
      <c r="F33" s="297"/>
      <c r="G33" s="298"/>
      <c r="H33" s="299"/>
      <c r="I33" s="299"/>
      <c r="J33" s="298"/>
      <c r="K33" s="298"/>
      <c r="L33" s="300"/>
      <c r="M33" s="301"/>
    </row>
    <row r="34" spans="1:13" s="274" customFormat="1" ht="15.75" x14ac:dyDescent="0.25">
      <c r="A34" s="302" t="s">
        <v>330</v>
      </c>
      <c r="B34" s="303">
        <f t="shared" si="0"/>
        <v>4450</v>
      </c>
      <c r="C34" s="304">
        <f t="shared" si="0"/>
        <v>4219</v>
      </c>
      <c r="D34" s="300">
        <f t="shared" si="1"/>
        <v>1.0547523109741646</v>
      </c>
      <c r="E34" s="296">
        <v>16.987437590594297</v>
      </c>
      <c r="F34" s="297">
        <v>3087</v>
      </c>
      <c r="G34" s="297">
        <v>2957</v>
      </c>
      <c r="H34" s="299">
        <f t="shared" si="2"/>
        <v>1.0439634764964492</v>
      </c>
      <c r="I34" s="299">
        <v>15.351469213996468</v>
      </c>
      <c r="J34" s="297">
        <v>1363</v>
      </c>
      <c r="K34" s="297">
        <v>1262</v>
      </c>
      <c r="L34" s="300">
        <f t="shared" si="3"/>
        <v>1.0800316957210776</v>
      </c>
      <c r="M34" s="301">
        <v>22.640832436311445</v>
      </c>
    </row>
    <row r="35" spans="1:13" s="274" customFormat="1" ht="15.75" x14ac:dyDescent="0.25">
      <c r="A35" s="302"/>
      <c r="B35" s="303"/>
      <c r="C35" s="304"/>
      <c r="D35" s="300"/>
      <c r="E35" s="296"/>
      <c r="F35" s="297"/>
      <c r="G35" s="298"/>
      <c r="H35" s="299"/>
      <c r="I35" s="299"/>
      <c r="J35" s="298"/>
      <c r="K35" s="298"/>
      <c r="L35" s="300"/>
      <c r="M35" s="301"/>
    </row>
    <row r="36" spans="1:13" s="274" customFormat="1" ht="15.75" x14ac:dyDescent="0.25">
      <c r="A36" s="302" t="s">
        <v>331</v>
      </c>
      <c r="B36" s="303">
        <f t="shared" si="0"/>
        <v>8489</v>
      </c>
      <c r="C36" s="304">
        <f t="shared" si="0"/>
        <v>8358</v>
      </c>
      <c r="D36" s="300">
        <f t="shared" si="1"/>
        <v>1.0156736061258673</v>
      </c>
      <c r="E36" s="296">
        <v>7.7372411430898973</v>
      </c>
      <c r="F36" s="297">
        <v>6639</v>
      </c>
      <c r="G36" s="297">
        <v>6539</v>
      </c>
      <c r="H36" s="299">
        <f t="shared" si="2"/>
        <v>1.0152928582352041</v>
      </c>
      <c r="I36" s="299">
        <v>6.8952790695222133</v>
      </c>
      <c r="J36" s="297">
        <v>1850</v>
      </c>
      <c r="K36" s="297">
        <v>1819</v>
      </c>
      <c r="L36" s="300">
        <f t="shared" si="3"/>
        <v>1.0170423309510721</v>
      </c>
      <c r="M36" s="301">
        <v>13.790750568612587</v>
      </c>
    </row>
    <row r="37" spans="1:13" s="274" customFormat="1" ht="15.75" x14ac:dyDescent="0.25">
      <c r="A37" s="294" t="s">
        <v>30</v>
      </c>
      <c r="B37" s="303">
        <f t="shared" si="0"/>
        <v>53658</v>
      </c>
      <c r="C37" s="304">
        <f t="shared" si="0"/>
        <v>32895</v>
      </c>
      <c r="D37" s="300">
        <f t="shared" si="1"/>
        <v>1.6311901504787962</v>
      </c>
      <c r="E37" s="296">
        <v>8.0155266562863225</v>
      </c>
      <c r="F37" s="311">
        <v>42295</v>
      </c>
      <c r="G37" s="312">
        <v>27315</v>
      </c>
      <c r="H37" s="299">
        <f t="shared" si="2"/>
        <v>1.5484166209042651</v>
      </c>
      <c r="I37" s="299">
        <v>7.9620480083949108</v>
      </c>
      <c r="J37" s="312">
        <v>11363</v>
      </c>
      <c r="K37" s="312">
        <v>5580</v>
      </c>
      <c r="L37" s="300">
        <f t="shared" si="3"/>
        <v>2.0363799283154123</v>
      </c>
      <c r="M37" s="301">
        <v>8.288031369753142</v>
      </c>
    </row>
    <row r="38" spans="1:13" s="274" customFormat="1" ht="16.5" thickBot="1" x14ac:dyDescent="0.3">
      <c r="A38" s="313" t="s">
        <v>332</v>
      </c>
      <c r="B38" s="314">
        <f t="shared" si="0"/>
        <v>55906</v>
      </c>
      <c r="C38" s="315">
        <f t="shared" si="0"/>
        <v>34274</v>
      </c>
      <c r="D38" s="316">
        <f>+B38/C38</f>
        <v>1.6311489759000992</v>
      </c>
      <c r="E38" s="317">
        <v>8.0477691003611316</v>
      </c>
      <c r="F38" s="318">
        <f>42295+1616</f>
        <v>43911</v>
      </c>
      <c r="G38" s="318">
        <f>27315+957</f>
        <v>28272</v>
      </c>
      <c r="H38" s="319">
        <f>+F38/G38</f>
        <v>1.5531621392190154</v>
      </c>
      <c r="I38" s="319">
        <v>7.9472209182368374</v>
      </c>
      <c r="J38" s="318">
        <f>11363+632</f>
        <v>11995</v>
      </c>
      <c r="K38" s="318">
        <f>5580+422</f>
        <v>6002</v>
      </c>
      <c r="L38" s="316">
        <f>+J38/K38</f>
        <v>1.9985004998333888</v>
      </c>
      <c r="M38" s="320">
        <v>8.5577814215441652</v>
      </c>
    </row>
    <row r="39" spans="1:13" s="274" customFormat="1" ht="15.75" thickTop="1" x14ac:dyDescent="0.25">
      <c r="A39" s="321" t="s">
        <v>333</v>
      </c>
      <c r="B39" s="322"/>
      <c r="C39" s="322"/>
      <c r="D39" s="323"/>
      <c r="E39" s="323"/>
      <c r="F39" s="322"/>
      <c r="G39" s="322"/>
      <c r="H39" s="324"/>
      <c r="I39" s="324"/>
      <c r="J39" s="325"/>
      <c r="K39" s="322"/>
      <c r="L39" s="324"/>
      <c r="M39" s="324"/>
    </row>
    <row r="40" spans="1:13" s="274" customFormat="1" ht="15" x14ac:dyDescent="0.25">
      <c r="A40" s="321" t="s">
        <v>334</v>
      </c>
      <c r="B40" s="322"/>
      <c r="C40" s="322"/>
      <c r="D40" s="323"/>
      <c r="E40" s="323"/>
      <c r="F40" s="322"/>
      <c r="G40" s="322"/>
      <c r="H40" s="324"/>
      <c r="I40" s="324"/>
      <c r="J40" s="322"/>
      <c r="K40" s="322"/>
      <c r="L40" s="324"/>
      <c r="M40" s="324"/>
    </row>
    <row r="41" spans="1:13" s="274" customFormat="1" ht="15" x14ac:dyDescent="0.25">
      <c r="A41" s="321" t="s">
        <v>335</v>
      </c>
      <c r="B41" s="322"/>
      <c r="C41" s="322"/>
      <c r="D41" s="323"/>
      <c r="E41" s="323"/>
      <c r="F41" s="322"/>
      <c r="G41" s="322"/>
      <c r="H41" s="324"/>
      <c r="I41" s="324"/>
      <c r="J41" s="322"/>
      <c r="K41" s="322"/>
      <c r="L41" s="324"/>
      <c r="M41" s="324"/>
    </row>
    <row r="42" spans="1:13" s="274" customFormat="1" ht="15" x14ac:dyDescent="0.25">
      <c r="A42" s="326" t="s">
        <v>34</v>
      </c>
      <c r="B42" s="322"/>
      <c r="C42" s="322"/>
      <c r="D42" s="323"/>
      <c r="E42" s="323"/>
      <c r="F42" s="322"/>
      <c r="G42" s="322"/>
      <c r="H42" s="324"/>
      <c r="I42" s="324"/>
      <c r="J42" s="322"/>
      <c r="K42" s="322"/>
      <c r="L42" s="324"/>
      <c r="M42" s="324"/>
    </row>
    <row r="43" spans="1:13" s="274" customFormat="1" ht="15" x14ac:dyDescent="0.25">
      <c r="A43" s="327" t="s">
        <v>145</v>
      </c>
      <c r="B43" s="328"/>
      <c r="C43" s="328"/>
      <c r="D43" s="329"/>
      <c r="E43" s="329"/>
      <c r="F43" s="328"/>
      <c r="G43" s="328"/>
      <c r="H43" s="329"/>
      <c r="I43" s="329"/>
      <c r="J43" s="328"/>
      <c r="K43" s="328"/>
      <c r="L43" s="329"/>
      <c r="M43" s="329"/>
    </row>
    <row r="44" spans="1:13" s="274" customFormat="1" ht="15" x14ac:dyDescent="0.25">
      <c r="B44" s="328"/>
      <c r="C44" s="328"/>
      <c r="D44" s="329"/>
      <c r="E44" s="329"/>
      <c r="F44" s="328"/>
      <c r="G44" s="328"/>
      <c r="H44" s="329"/>
      <c r="I44" s="329"/>
      <c r="J44" s="328"/>
      <c r="K44" s="328"/>
      <c r="L44" s="329"/>
      <c r="M44" s="329"/>
    </row>
    <row r="45" spans="1:13" s="274" customFormat="1" ht="15" x14ac:dyDescent="0.25">
      <c r="B45" s="328"/>
      <c r="C45" s="328"/>
      <c r="D45" s="329"/>
      <c r="E45" s="329"/>
      <c r="F45" s="328"/>
      <c r="G45" s="328"/>
      <c r="H45" s="329"/>
      <c r="I45" s="329"/>
      <c r="J45" s="328"/>
      <c r="K45" s="328"/>
      <c r="L45" s="329"/>
      <c r="M45" s="329"/>
    </row>
    <row r="46" spans="1:13" s="274" customFormat="1" ht="15" x14ac:dyDescent="0.25">
      <c r="B46" s="328"/>
      <c r="C46" s="328"/>
      <c r="D46" s="329"/>
      <c r="E46" s="329"/>
      <c r="F46" s="328"/>
      <c r="G46" s="328"/>
      <c r="H46" s="329"/>
      <c r="I46" s="329"/>
      <c r="J46" s="328"/>
      <c r="K46" s="328"/>
      <c r="L46" s="329"/>
      <c r="M46" s="329"/>
    </row>
    <row r="47" spans="1:13" s="274" customFormat="1" ht="15" x14ac:dyDescent="0.25">
      <c r="B47" s="328"/>
      <c r="C47" s="328"/>
      <c r="D47" s="329"/>
      <c r="E47" s="329"/>
      <c r="F47" s="328"/>
      <c r="G47" s="328"/>
      <c r="H47" s="329"/>
      <c r="I47" s="329"/>
      <c r="J47" s="328"/>
      <c r="K47" s="328"/>
      <c r="L47" s="329"/>
      <c r="M47" s="329"/>
    </row>
    <row r="48" spans="1:13" s="274" customFormat="1" ht="15" x14ac:dyDescent="0.25">
      <c r="B48" s="328"/>
      <c r="C48" s="328"/>
      <c r="D48" s="329"/>
      <c r="E48" s="329"/>
      <c r="F48" s="328"/>
      <c r="G48" s="328"/>
      <c r="H48" s="329"/>
      <c r="I48" s="329"/>
      <c r="J48" s="328"/>
      <c r="K48" s="328"/>
      <c r="L48" s="329"/>
      <c r="M48" s="329"/>
    </row>
    <row r="49" spans="2:13" s="274" customFormat="1" ht="15" x14ac:dyDescent="0.25">
      <c r="B49" s="328"/>
      <c r="C49" s="328"/>
      <c r="D49" s="329"/>
      <c r="E49" s="329"/>
      <c r="F49" s="328"/>
      <c r="G49" s="328"/>
      <c r="H49" s="329"/>
      <c r="I49" s="329"/>
      <c r="J49" s="328"/>
      <c r="K49" s="328"/>
      <c r="L49" s="329"/>
      <c r="M49" s="329"/>
    </row>
    <row r="50" spans="2:13" s="274" customFormat="1" ht="15" x14ac:dyDescent="0.25">
      <c r="B50" s="328"/>
      <c r="C50" s="328"/>
      <c r="D50" s="329"/>
      <c r="E50" s="329"/>
      <c r="F50" s="328"/>
      <c r="G50" s="328"/>
      <c r="H50" s="329"/>
      <c r="I50" s="329"/>
      <c r="J50" s="328"/>
      <c r="K50" s="328"/>
      <c r="L50" s="329"/>
      <c r="M50" s="329"/>
    </row>
    <row r="51" spans="2:13" s="274" customFormat="1" ht="15" x14ac:dyDescent="0.25">
      <c r="B51" s="328"/>
      <c r="C51" s="328"/>
      <c r="D51" s="329"/>
      <c r="E51" s="329"/>
      <c r="F51" s="328"/>
      <c r="G51" s="328"/>
      <c r="H51" s="329"/>
      <c r="I51" s="329"/>
      <c r="J51" s="328"/>
      <c r="K51" s="328"/>
      <c r="L51" s="329"/>
      <c r="M51" s="329"/>
    </row>
    <row r="52" spans="2:13" s="274" customFormat="1" ht="15" x14ac:dyDescent="0.25">
      <c r="B52" s="328"/>
      <c r="C52" s="328"/>
      <c r="D52" s="329"/>
      <c r="E52" s="329"/>
      <c r="F52" s="328"/>
      <c r="G52" s="328"/>
      <c r="H52" s="329"/>
      <c r="I52" s="329"/>
      <c r="J52" s="328"/>
      <c r="K52" s="328"/>
      <c r="L52" s="329"/>
      <c r="M52" s="329"/>
    </row>
    <row r="53" spans="2:13" s="274" customFormat="1" ht="15" x14ac:dyDescent="0.25">
      <c r="D53" s="329"/>
      <c r="E53" s="329"/>
      <c r="L53" s="329"/>
      <c r="M53" s="329"/>
    </row>
    <row r="54" spans="2:13" s="274" customFormat="1" ht="15" x14ac:dyDescent="0.25">
      <c r="D54" s="329"/>
      <c r="E54" s="329"/>
      <c r="L54" s="329"/>
      <c r="M54" s="329"/>
    </row>
    <row r="55" spans="2:13" s="274" customFormat="1" ht="15" x14ac:dyDescent="0.25">
      <c r="D55" s="329"/>
      <c r="E55" s="329"/>
      <c r="L55" s="329"/>
      <c r="M55" s="329"/>
    </row>
    <row r="56" spans="2:13" s="274" customFormat="1" ht="15" x14ac:dyDescent="0.25">
      <c r="D56" s="329"/>
      <c r="E56" s="329"/>
      <c r="L56" s="329"/>
      <c r="M56" s="329"/>
    </row>
    <row r="57" spans="2:13" s="274" customFormat="1" ht="15" x14ac:dyDescent="0.25">
      <c r="D57" s="329"/>
      <c r="E57" s="329"/>
      <c r="L57" s="329"/>
      <c r="M57" s="329"/>
    </row>
    <row r="58" spans="2:13" s="274" customFormat="1" ht="15" x14ac:dyDescent="0.25">
      <c r="D58" s="329"/>
      <c r="E58" s="329"/>
      <c r="L58" s="329"/>
      <c r="M58" s="329"/>
    </row>
    <row r="59" spans="2:13" s="274" customFormat="1" ht="15" x14ac:dyDescent="0.25">
      <c r="D59" s="329"/>
      <c r="E59" s="329"/>
      <c r="L59" s="329"/>
      <c r="M59" s="329"/>
    </row>
    <row r="60" spans="2:13" s="274" customFormat="1" ht="15" x14ac:dyDescent="0.25">
      <c r="D60" s="329"/>
      <c r="E60" s="329"/>
      <c r="L60" s="329"/>
      <c r="M60" s="329"/>
    </row>
    <row r="61" spans="2:13" s="274" customFormat="1" ht="15" x14ac:dyDescent="0.25">
      <c r="D61" s="329"/>
      <c r="E61" s="329"/>
      <c r="L61" s="329"/>
      <c r="M61" s="329"/>
    </row>
    <row r="62" spans="2:13" s="274" customFormat="1" ht="15" x14ac:dyDescent="0.25">
      <c r="D62" s="329"/>
      <c r="E62" s="329"/>
      <c r="L62" s="329"/>
      <c r="M62" s="329"/>
    </row>
    <row r="63" spans="2:13" s="274" customFormat="1" ht="15" x14ac:dyDescent="0.25">
      <c r="D63" s="329"/>
      <c r="E63" s="329"/>
      <c r="L63" s="329"/>
      <c r="M63" s="329"/>
    </row>
    <row r="64" spans="2:13" s="274" customFormat="1" ht="15" x14ac:dyDescent="0.25">
      <c r="D64" s="329"/>
      <c r="E64" s="329"/>
      <c r="L64" s="329"/>
      <c r="M64" s="329"/>
    </row>
    <row r="65" spans="4:13" s="274" customFormat="1" ht="15" x14ac:dyDescent="0.25">
      <c r="D65" s="329"/>
      <c r="E65" s="329"/>
      <c r="L65" s="329"/>
      <c r="M65" s="329"/>
    </row>
    <row r="66" spans="4:13" s="274" customFormat="1" ht="15" x14ac:dyDescent="0.25">
      <c r="D66" s="329"/>
      <c r="E66" s="329"/>
      <c r="L66" s="329"/>
      <c r="M66" s="329"/>
    </row>
    <row r="67" spans="4:13" x14ac:dyDescent="0.2">
      <c r="D67" s="330"/>
      <c r="E67" s="330"/>
      <c r="L67" s="330"/>
      <c r="M67" s="330"/>
    </row>
    <row r="68" spans="4:13" x14ac:dyDescent="0.2">
      <c r="D68" s="330"/>
      <c r="E68" s="330"/>
      <c r="L68" s="330"/>
      <c r="M68" s="330"/>
    </row>
    <row r="69" spans="4:13" x14ac:dyDescent="0.2">
      <c r="D69" s="330"/>
      <c r="E69" s="330"/>
      <c r="L69" s="330"/>
      <c r="M69" s="330"/>
    </row>
    <row r="70" spans="4:13" x14ac:dyDescent="0.2">
      <c r="D70" s="330"/>
      <c r="E70" s="330"/>
      <c r="L70" s="330"/>
      <c r="M70" s="330"/>
    </row>
    <row r="71" spans="4:13" x14ac:dyDescent="0.2">
      <c r="D71" s="330"/>
      <c r="E71" s="330"/>
      <c r="L71" s="330"/>
      <c r="M71" s="330"/>
    </row>
    <row r="72" spans="4:13" x14ac:dyDescent="0.2">
      <c r="D72" s="330"/>
      <c r="L72" s="330"/>
      <c r="M72" s="330"/>
    </row>
    <row r="73" spans="4:13" x14ac:dyDescent="0.2">
      <c r="D73" s="330"/>
      <c r="L73" s="330"/>
      <c r="M73" s="330"/>
    </row>
  </sheetData>
  <mergeCells count="8">
    <mergeCell ref="A1:M1"/>
    <mergeCell ref="A2:M2"/>
    <mergeCell ref="A3:M3"/>
    <mergeCell ref="A4:A6"/>
    <mergeCell ref="B4:E5"/>
    <mergeCell ref="F4:M4"/>
    <mergeCell ref="F5:I5"/>
    <mergeCell ref="J5:M5"/>
  </mergeCells>
  <printOptions horizontalCentered="1"/>
  <pageMargins left="0.59055118110236227" right="0.59055118110236227" top="0.98425196850393704" bottom="0.98425196850393704" header="0.51181102362204722" footer="0.55118110236220474"/>
  <pageSetup scale="67" orientation="landscape" horizontalDpi="36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08ABC-236E-40F9-8305-4625E0955F4B}">
  <sheetPr syncVertical="1" syncRef="A94"/>
  <dimension ref="A1:F202"/>
  <sheetViews>
    <sheetView topLeftCell="A94" zoomScaleNormal="100" zoomScaleSheetLayoutView="100" workbookViewId="0">
      <selection activeCell="E105" sqref="E105"/>
    </sheetView>
  </sheetViews>
  <sheetFormatPr baseColWidth="10" defaultColWidth="8.42578125" defaultRowHeight="12.75" x14ac:dyDescent="0.2"/>
  <cols>
    <col min="1" max="1" width="25.42578125" style="331" customWidth="1"/>
    <col min="2" max="6" width="15.85546875" style="331" customWidth="1"/>
    <col min="7" max="16384" width="8.42578125" style="331"/>
  </cols>
  <sheetData>
    <row r="1" spans="1:6" ht="19.5" customHeight="1" x14ac:dyDescent="0.2">
      <c r="A1" s="724"/>
      <c r="B1" s="724"/>
      <c r="C1" s="724"/>
      <c r="D1" s="724"/>
      <c r="E1" s="724"/>
      <c r="F1" s="724"/>
    </row>
    <row r="2" spans="1:6" ht="17.25" customHeight="1" x14ac:dyDescent="0.25">
      <c r="A2" s="725" t="s">
        <v>617</v>
      </c>
      <c r="B2" s="725"/>
      <c r="C2" s="725"/>
      <c r="D2" s="725"/>
      <c r="E2" s="725"/>
      <c r="F2" s="725"/>
    </row>
    <row r="3" spans="1:6" ht="21" customHeight="1" thickBot="1" x14ac:dyDescent="0.3">
      <c r="A3" s="725" t="s">
        <v>626</v>
      </c>
      <c r="B3" s="726"/>
      <c r="C3" s="726"/>
      <c r="D3" s="726"/>
      <c r="E3" s="726"/>
      <c r="F3" s="726"/>
    </row>
    <row r="4" spans="1:6" ht="21" customHeight="1" x14ac:dyDescent="0.2">
      <c r="A4" s="727" t="s">
        <v>36</v>
      </c>
      <c r="B4" s="730" t="s">
        <v>336</v>
      </c>
      <c r="C4" s="731"/>
      <c r="D4" s="734" t="s">
        <v>337</v>
      </c>
      <c r="E4" s="735"/>
      <c r="F4" s="736" t="s">
        <v>271</v>
      </c>
    </row>
    <row r="5" spans="1:6" ht="15" customHeight="1" x14ac:dyDescent="0.2">
      <c r="A5" s="728"/>
      <c r="B5" s="732"/>
      <c r="C5" s="733"/>
      <c r="D5" s="739" t="s">
        <v>338</v>
      </c>
      <c r="E5" s="741" t="s">
        <v>339</v>
      </c>
      <c r="F5" s="737"/>
    </row>
    <row r="6" spans="1:6" ht="36.75" customHeight="1" thickBot="1" x14ac:dyDescent="0.25">
      <c r="A6" s="729"/>
      <c r="B6" s="332" t="s">
        <v>340</v>
      </c>
      <c r="C6" s="333" t="s">
        <v>272</v>
      </c>
      <c r="D6" s="740"/>
      <c r="E6" s="742"/>
      <c r="F6" s="738"/>
    </row>
    <row r="7" spans="1:6" ht="25.5" customHeight="1" x14ac:dyDescent="0.25">
      <c r="A7" s="334" t="s">
        <v>12</v>
      </c>
      <c r="B7" s="335">
        <f>+B9+B14+B22+B28+B43+B56+B64+B72+B84+B105+B106+B116</f>
        <v>538436</v>
      </c>
      <c r="C7" s="336">
        <v>12.409140958809774</v>
      </c>
      <c r="D7" s="337">
        <v>57779</v>
      </c>
      <c r="E7" s="338">
        <v>9.4459830172084001</v>
      </c>
      <c r="F7" s="339">
        <v>1.1360273087237851</v>
      </c>
    </row>
    <row r="8" spans="1:6" ht="6.75" customHeight="1" x14ac:dyDescent="0.25">
      <c r="A8" s="340"/>
      <c r="B8" s="335"/>
      <c r="C8" s="336"/>
      <c r="D8" s="337"/>
      <c r="E8" s="338"/>
      <c r="F8" s="339"/>
    </row>
    <row r="9" spans="1:6" ht="23.25" customHeight="1" x14ac:dyDescent="0.25">
      <c r="A9" s="341" t="s">
        <v>342</v>
      </c>
      <c r="B9" s="335">
        <f>SUM(B10:B13)</f>
        <v>7680</v>
      </c>
      <c r="C9" s="336">
        <v>4.1527115551859364</v>
      </c>
      <c r="D9" s="337">
        <f>SUM(D10:D13)</f>
        <v>474</v>
      </c>
      <c r="E9" s="338">
        <v>4.5629572583750475</v>
      </c>
      <c r="F9" s="339">
        <v>1.3526041666666666</v>
      </c>
    </row>
    <row r="10" spans="1:6" ht="16.5" customHeight="1" x14ac:dyDescent="0.25">
      <c r="A10" s="342" t="s">
        <v>343</v>
      </c>
      <c r="B10" s="343">
        <v>1976</v>
      </c>
      <c r="C10" s="344">
        <v>8.7740331246392262</v>
      </c>
      <c r="D10" s="343">
        <v>6</v>
      </c>
      <c r="E10" s="344">
        <v>0.24242424242424243</v>
      </c>
      <c r="F10" s="345">
        <v>1.2525303643724697</v>
      </c>
    </row>
    <row r="11" spans="1:6" ht="16.5" customHeight="1" x14ac:dyDescent="0.25">
      <c r="A11" s="340" t="s">
        <v>344</v>
      </c>
      <c r="B11" s="343">
        <v>4977</v>
      </c>
      <c r="C11" s="344">
        <v>4.414778019248681</v>
      </c>
      <c r="D11" s="343">
        <v>462</v>
      </c>
      <c r="E11" s="344">
        <v>6.6018862532152038</v>
      </c>
      <c r="F11" s="345">
        <v>1.4060679123970263</v>
      </c>
    </row>
    <row r="12" spans="1:6" ht="16.5" customHeight="1" x14ac:dyDescent="0.25">
      <c r="A12" s="342" t="s">
        <v>345</v>
      </c>
      <c r="B12" s="343">
        <v>727</v>
      </c>
      <c r="C12" s="344">
        <v>4.6869963251885753</v>
      </c>
      <c r="D12" s="343">
        <v>6</v>
      </c>
      <c r="E12" s="344">
        <v>0.65573770491803274</v>
      </c>
      <c r="F12" s="345">
        <v>1.2585969738651994</v>
      </c>
    </row>
    <row r="13" spans="1:6" ht="16.5" customHeight="1" x14ac:dyDescent="0.25">
      <c r="A13" s="342" t="s">
        <v>346</v>
      </c>
      <c r="B13" s="343">
        <v>0</v>
      </c>
      <c r="C13" s="344">
        <v>0</v>
      </c>
      <c r="D13" s="346">
        <v>0</v>
      </c>
      <c r="E13" s="344">
        <v>0</v>
      </c>
      <c r="F13" s="345">
        <v>0</v>
      </c>
    </row>
    <row r="14" spans="1:6" ht="21.75" customHeight="1" x14ac:dyDescent="0.25">
      <c r="A14" s="341" t="s">
        <v>347</v>
      </c>
      <c r="B14" s="335">
        <f>SUM(B15:B21)</f>
        <v>58349</v>
      </c>
      <c r="C14" s="347">
        <v>21.486675087181791</v>
      </c>
      <c r="D14" s="337">
        <f>SUM(D15:D21)</f>
        <v>4945</v>
      </c>
      <c r="E14" s="338">
        <v>7.9941155549807625</v>
      </c>
      <c r="F14" s="339">
        <v>1.0601381343296372</v>
      </c>
    </row>
    <row r="15" spans="1:6" ht="16.5" customHeight="1" x14ac:dyDescent="0.25">
      <c r="A15" s="342" t="s">
        <v>348</v>
      </c>
      <c r="B15" s="343">
        <v>13772</v>
      </c>
      <c r="C15" s="348">
        <v>26.249880872962926</v>
      </c>
      <c r="D15" s="343">
        <v>1723</v>
      </c>
      <c r="E15" s="344">
        <v>11.566863587540279</v>
      </c>
      <c r="F15" s="345">
        <v>1.081614870752251</v>
      </c>
    </row>
    <row r="16" spans="1:6" ht="16.5" customHeight="1" x14ac:dyDescent="0.25">
      <c r="A16" s="342" t="s">
        <v>349</v>
      </c>
      <c r="B16" s="343">
        <v>12252</v>
      </c>
      <c r="C16" s="348">
        <v>20.909633927809541</v>
      </c>
      <c r="D16" s="343">
        <v>917</v>
      </c>
      <c r="E16" s="344">
        <v>6.6973415132924332</v>
      </c>
      <c r="F16" s="345">
        <v>1.1175318315377081</v>
      </c>
    </row>
    <row r="17" spans="1:6" ht="16.5" customHeight="1" x14ac:dyDescent="0.25">
      <c r="A17" s="342" t="s">
        <v>350</v>
      </c>
      <c r="B17" s="343">
        <v>3294</v>
      </c>
      <c r="C17" s="348">
        <v>10.813472523143588</v>
      </c>
      <c r="D17" s="343">
        <v>155</v>
      </c>
      <c r="E17" s="344">
        <v>4.3661971830985911</v>
      </c>
      <c r="F17" s="345">
        <v>1.0777170613236187</v>
      </c>
    </row>
    <row r="18" spans="1:6" ht="16.5" customHeight="1" x14ac:dyDescent="0.25">
      <c r="A18" s="342" t="s">
        <v>351</v>
      </c>
      <c r="B18" s="343">
        <v>0</v>
      </c>
      <c r="C18" s="348">
        <v>0</v>
      </c>
      <c r="D18" s="343">
        <v>0</v>
      </c>
      <c r="E18" s="344">
        <v>0</v>
      </c>
      <c r="F18" s="345">
        <v>0</v>
      </c>
    </row>
    <row r="19" spans="1:6" ht="16.5" customHeight="1" x14ac:dyDescent="0.25">
      <c r="A19" s="342" t="s">
        <v>352</v>
      </c>
      <c r="B19" s="343">
        <v>1136</v>
      </c>
      <c r="C19" s="348">
        <v>15.260612573885007</v>
      </c>
      <c r="D19" s="343">
        <v>0</v>
      </c>
      <c r="E19" s="344">
        <v>0</v>
      </c>
      <c r="F19" s="345">
        <v>1.1549295774647887</v>
      </c>
    </row>
    <row r="20" spans="1:6" ht="16.5" customHeight="1" x14ac:dyDescent="0.25">
      <c r="A20" s="342" t="s">
        <v>353</v>
      </c>
      <c r="B20" s="343">
        <v>27158</v>
      </c>
      <c r="C20" s="348">
        <v>28.266028309741881</v>
      </c>
      <c r="D20" s="343">
        <v>2056</v>
      </c>
      <c r="E20" s="344">
        <v>7.455488269209849</v>
      </c>
      <c r="F20" s="345">
        <v>1.0154282347742838</v>
      </c>
    </row>
    <row r="21" spans="1:6" s="349" customFormat="1" ht="16.5" customHeight="1" x14ac:dyDescent="0.25">
      <c r="A21" s="342" t="s">
        <v>354</v>
      </c>
      <c r="B21" s="343">
        <v>737</v>
      </c>
      <c r="C21" s="348">
        <v>26.033203814906393</v>
      </c>
      <c r="D21" s="343">
        <v>94</v>
      </c>
      <c r="E21" s="344">
        <v>11.311672683513839</v>
      </c>
      <c r="F21" s="345">
        <v>1.1275440976933515</v>
      </c>
    </row>
    <row r="22" spans="1:6" ht="26.25" customHeight="1" x14ac:dyDescent="0.25">
      <c r="A22" s="341" t="s">
        <v>355</v>
      </c>
      <c r="B22" s="335">
        <f>SUM(B23:B27)</f>
        <v>26573</v>
      </c>
      <c r="C22" s="347">
        <v>8.8642261940502642</v>
      </c>
      <c r="D22" s="337">
        <f>SUM(D23:D27)</f>
        <v>1511</v>
      </c>
      <c r="E22" s="338">
        <v>5.0445698260608287</v>
      </c>
      <c r="F22" s="339">
        <v>1.1271967786851316</v>
      </c>
    </row>
    <row r="23" spans="1:6" ht="16.5" customHeight="1" x14ac:dyDescent="0.25">
      <c r="A23" s="342" t="s">
        <v>356</v>
      </c>
      <c r="B23" s="343">
        <v>24744</v>
      </c>
      <c r="C23" s="348">
        <v>9.4844206967660831</v>
      </c>
      <c r="D23" s="343">
        <v>1479</v>
      </c>
      <c r="E23" s="344">
        <v>5.3147908581285037</v>
      </c>
      <c r="F23" s="345">
        <v>1.1246362754607178</v>
      </c>
    </row>
    <row r="24" spans="1:6" ht="16.5" customHeight="1" x14ac:dyDescent="0.25">
      <c r="A24" s="342" t="s">
        <v>357</v>
      </c>
      <c r="B24" s="343">
        <v>978</v>
      </c>
      <c r="C24" s="348">
        <v>8.4136269786648317</v>
      </c>
      <c r="D24" s="343">
        <v>32</v>
      </c>
      <c r="E24" s="344">
        <v>2.8751123090745736</v>
      </c>
      <c r="F24" s="345">
        <v>1.138036809815951</v>
      </c>
    </row>
    <row r="25" spans="1:6" ht="16.5" customHeight="1" x14ac:dyDescent="0.25">
      <c r="A25" s="342" t="s">
        <v>358</v>
      </c>
      <c r="B25" s="343">
        <v>0</v>
      </c>
      <c r="C25" s="348">
        <v>0</v>
      </c>
      <c r="D25" s="343">
        <v>0</v>
      </c>
      <c r="E25" s="344">
        <v>0</v>
      </c>
      <c r="F25" s="345">
        <v>0</v>
      </c>
    </row>
    <row r="26" spans="1:6" ht="16.5" customHeight="1" x14ac:dyDescent="0.25">
      <c r="A26" s="342" t="s">
        <v>359</v>
      </c>
      <c r="B26" s="343">
        <v>698</v>
      </c>
      <c r="C26" s="348">
        <v>6.4260725464923594</v>
      </c>
      <c r="D26" s="343">
        <v>0</v>
      </c>
      <c r="E26" s="344">
        <v>0</v>
      </c>
      <c r="F26" s="345">
        <v>1.2077363896848137</v>
      </c>
    </row>
    <row r="27" spans="1:6" ht="16.5" customHeight="1" x14ac:dyDescent="0.25">
      <c r="A27" s="342" t="s">
        <v>360</v>
      </c>
      <c r="B27" s="343">
        <v>153</v>
      </c>
      <c r="C27" s="348">
        <v>3.7601376259523223</v>
      </c>
      <c r="D27" s="343">
        <v>0</v>
      </c>
      <c r="E27" s="344">
        <v>0</v>
      </c>
      <c r="F27" s="345">
        <v>1.1045751633986929</v>
      </c>
    </row>
    <row r="28" spans="1:6" ht="25.5" customHeight="1" x14ac:dyDescent="0.25">
      <c r="A28" s="341" t="s">
        <v>361</v>
      </c>
      <c r="B28" s="350">
        <f>SUM(B29:B42)</f>
        <v>35794</v>
      </c>
      <c r="C28" s="347">
        <v>7.6653738995239387</v>
      </c>
      <c r="D28" s="337">
        <f>SUM(D29:D42)</f>
        <v>8861</v>
      </c>
      <c r="E28" s="338">
        <v>21.012568176428744</v>
      </c>
      <c r="F28" s="339">
        <v>1.1781304129183663</v>
      </c>
    </row>
    <row r="29" spans="1:6" ht="16.5" customHeight="1" x14ac:dyDescent="0.25">
      <c r="A29" s="342" t="s">
        <v>362</v>
      </c>
      <c r="B29" s="343">
        <v>477</v>
      </c>
      <c r="C29" s="348">
        <v>2.7089959109495685</v>
      </c>
      <c r="D29" s="343">
        <v>61</v>
      </c>
      <c r="E29" s="344">
        <v>10.645724258289704</v>
      </c>
      <c r="F29" s="345">
        <v>1.2012578616352201</v>
      </c>
    </row>
    <row r="30" spans="1:6" ht="16.5" customHeight="1" x14ac:dyDescent="0.25">
      <c r="A30" s="342" t="s">
        <v>363</v>
      </c>
      <c r="B30" s="343">
        <v>2583</v>
      </c>
      <c r="C30" s="348">
        <v>4.3752964292973777</v>
      </c>
      <c r="D30" s="343">
        <v>353</v>
      </c>
      <c r="E30" s="344">
        <v>10.768761439902381</v>
      </c>
      <c r="F30" s="345">
        <v>1.2690669763840496</v>
      </c>
    </row>
    <row r="31" spans="1:6" ht="16.5" customHeight="1" x14ac:dyDescent="0.25">
      <c r="A31" s="342" t="s">
        <v>364</v>
      </c>
      <c r="B31" s="343">
        <v>858</v>
      </c>
      <c r="C31" s="348">
        <v>5.2297939778129949</v>
      </c>
      <c r="D31" s="343">
        <v>601</v>
      </c>
      <c r="E31" s="344">
        <v>45.18796992481203</v>
      </c>
      <c r="F31" s="345">
        <v>1.5501165501165501</v>
      </c>
    </row>
    <row r="32" spans="1:6" ht="16.5" customHeight="1" x14ac:dyDescent="0.25">
      <c r="A32" s="342" t="s">
        <v>365</v>
      </c>
      <c r="B32" s="343">
        <v>2395</v>
      </c>
      <c r="C32" s="348">
        <v>10.174171622769753</v>
      </c>
      <c r="D32" s="343">
        <v>724</v>
      </c>
      <c r="E32" s="344">
        <v>25.857142857142858</v>
      </c>
      <c r="F32" s="345">
        <v>1.1691022964509394</v>
      </c>
    </row>
    <row r="33" spans="1:6" ht="16.5" customHeight="1" x14ac:dyDescent="0.25">
      <c r="A33" s="342" t="s">
        <v>366</v>
      </c>
      <c r="B33" s="343">
        <v>3724</v>
      </c>
      <c r="C33" s="348">
        <v>6.0564663023679417</v>
      </c>
      <c r="D33" s="343">
        <v>1063</v>
      </c>
      <c r="E33" s="344">
        <v>26.357550210761222</v>
      </c>
      <c r="F33" s="345">
        <v>1.0829752953813103</v>
      </c>
    </row>
    <row r="34" spans="1:6" ht="16.5" customHeight="1" x14ac:dyDescent="0.25">
      <c r="A34" s="342" t="s">
        <v>367</v>
      </c>
      <c r="B34" s="343">
        <v>15160</v>
      </c>
      <c r="C34" s="348">
        <v>8.6966997286583787</v>
      </c>
      <c r="D34" s="343">
        <v>3660</v>
      </c>
      <c r="E34" s="344">
        <v>22.214129643117261</v>
      </c>
      <c r="F34" s="345">
        <v>1.0868073878627968</v>
      </c>
    </row>
    <row r="35" spans="1:6" ht="16.5" customHeight="1" x14ac:dyDescent="0.25">
      <c r="A35" s="342" t="s">
        <v>368</v>
      </c>
      <c r="B35" s="343">
        <v>4059</v>
      </c>
      <c r="C35" s="348">
        <v>14.988368228647392</v>
      </c>
      <c r="D35" s="343">
        <v>1450</v>
      </c>
      <c r="E35" s="344">
        <v>25.934537649794315</v>
      </c>
      <c r="F35" s="345">
        <v>1.3774328652377432</v>
      </c>
    </row>
    <row r="36" spans="1:6" ht="16.5" customHeight="1" x14ac:dyDescent="0.25">
      <c r="A36" s="342" t="s">
        <v>369</v>
      </c>
      <c r="B36" s="343">
        <v>375</v>
      </c>
      <c r="C36" s="348">
        <v>3.5636225411004467</v>
      </c>
      <c r="D36" s="343">
        <v>309</v>
      </c>
      <c r="E36" s="344">
        <v>80.259740259740269</v>
      </c>
      <c r="F36" s="345">
        <v>1.0266666666666666</v>
      </c>
    </row>
    <row r="37" spans="1:6" ht="16.5" customHeight="1" x14ac:dyDescent="0.25">
      <c r="A37" s="342" t="s">
        <v>370</v>
      </c>
      <c r="B37" s="343">
        <v>1653</v>
      </c>
      <c r="C37" s="348">
        <v>37.800137205579695</v>
      </c>
      <c r="D37" s="343">
        <v>0</v>
      </c>
      <c r="E37" s="344">
        <v>0</v>
      </c>
      <c r="F37" s="345">
        <v>1.0362976406533575</v>
      </c>
    </row>
    <row r="38" spans="1:6" ht="16.5" customHeight="1" x14ac:dyDescent="0.25">
      <c r="A38" s="342" t="s">
        <v>371</v>
      </c>
      <c r="B38" s="343">
        <v>976</v>
      </c>
      <c r="C38" s="348">
        <v>4.4972813565569991</v>
      </c>
      <c r="D38" s="343">
        <v>362</v>
      </c>
      <c r="E38" s="344">
        <v>21.420118343195266</v>
      </c>
      <c r="F38" s="345">
        <v>1.7315573770491803</v>
      </c>
    </row>
    <row r="39" spans="1:6" ht="16.5" customHeight="1" x14ac:dyDescent="0.25">
      <c r="A39" s="342" t="s">
        <v>372</v>
      </c>
      <c r="B39" s="343">
        <v>0</v>
      </c>
      <c r="C39" s="348">
        <v>0</v>
      </c>
      <c r="D39" s="343">
        <v>0</v>
      </c>
      <c r="E39" s="344">
        <v>0</v>
      </c>
      <c r="F39" s="345">
        <v>0</v>
      </c>
    </row>
    <row r="40" spans="1:6" ht="16.5" customHeight="1" x14ac:dyDescent="0.25">
      <c r="A40" s="342" t="s">
        <v>373</v>
      </c>
      <c r="B40" s="343">
        <v>1160</v>
      </c>
      <c r="C40" s="348">
        <v>14.329833230389131</v>
      </c>
      <c r="D40" s="343">
        <v>0</v>
      </c>
      <c r="E40" s="344">
        <v>0</v>
      </c>
      <c r="F40" s="345">
        <v>1.2474137931034484</v>
      </c>
    </row>
    <row r="41" spans="1:6" ht="16.5" customHeight="1" x14ac:dyDescent="0.25">
      <c r="A41" s="342" t="s">
        <v>374</v>
      </c>
      <c r="B41" s="343">
        <v>1083</v>
      </c>
      <c r="C41" s="348">
        <v>8.4589549324377096</v>
      </c>
      <c r="D41" s="343">
        <v>7</v>
      </c>
      <c r="E41" s="344">
        <v>0.56818181818181823</v>
      </c>
      <c r="F41" s="345">
        <v>1.1375807940904894</v>
      </c>
    </row>
    <row r="42" spans="1:6" ht="16.5" customHeight="1" x14ac:dyDescent="0.25">
      <c r="A42" s="342" t="s">
        <v>375</v>
      </c>
      <c r="B42" s="343">
        <v>1291</v>
      </c>
      <c r="C42" s="348">
        <v>5.5860845484834059</v>
      </c>
      <c r="D42" s="351">
        <v>271</v>
      </c>
      <c r="E42" s="344">
        <v>16.707768187422932</v>
      </c>
      <c r="F42" s="345">
        <v>1.2563903950426025</v>
      </c>
    </row>
    <row r="43" spans="1:6" ht="25.5" customHeight="1" x14ac:dyDescent="0.25">
      <c r="A43" s="341" t="s">
        <v>376</v>
      </c>
      <c r="B43" s="335">
        <f>SUM(B44:B47)</f>
        <v>5732</v>
      </c>
      <c r="C43" s="347">
        <v>7.9850569661096467</v>
      </c>
      <c r="D43" s="337">
        <f>SUM(D44:D47)</f>
        <v>454</v>
      </c>
      <c r="E43" s="338">
        <v>5.5808236017209589</v>
      </c>
      <c r="F43" s="339">
        <v>1.4192254012561061</v>
      </c>
    </row>
    <row r="44" spans="1:6" ht="16.5" customHeight="1" x14ac:dyDescent="0.25">
      <c r="A44" s="342" t="s">
        <v>377</v>
      </c>
      <c r="B44" s="343">
        <v>1752</v>
      </c>
      <c r="C44" s="348">
        <v>12.064453931965295</v>
      </c>
      <c r="D44" s="343">
        <v>0</v>
      </c>
      <c r="E44" s="344">
        <v>0</v>
      </c>
      <c r="F44" s="345">
        <v>1.4589041095890412</v>
      </c>
    </row>
    <row r="45" spans="1:6" ht="16.5" customHeight="1" x14ac:dyDescent="0.25">
      <c r="A45" s="342" t="s">
        <v>378</v>
      </c>
      <c r="B45" s="343">
        <v>1973</v>
      </c>
      <c r="C45" s="348">
        <v>7.3580965167449843</v>
      </c>
      <c r="D45" s="343">
        <v>57</v>
      </c>
      <c r="E45" s="344">
        <v>2.7014218009478674</v>
      </c>
      <c r="F45" s="345">
        <v>1.0694374049670552</v>
      </c>
    </row>
    <row r="46" spans="1:6" ht="16.5" customHeight="1" x14ac:dyDescent="0.25">
      <c r="A46" s="342" t="s">
        <v>379</v>
      </c>
      <c r="B46" s="343">
        <v>1870</v>
      </c>
      <c r="C46" s="348">
        <v>10.891089108910892</v>
      </c>
      <c r="D46" s="343">
        <v>397</v>
      </c>
      <c r="E46" s="344">
        <v>16.603931409452112</v>
      </c>
      <c r="F46" s="345">
        <v>1.2786096256684492</v>
      </c>
    </row>
    <row r="47" spans="1:6" ht="16.5" customHeight="1" x14ac:dyDescent="0.25">
      <c r="A47" s="352" t="s">
        <v>380</v>
      </c>
      <c r="B47" s="353">
        <v>137</v>
      </c>
      <c r="C47" s="347">
        <v>1.0317753675906856</v>
      </c>
      <c r="D47" s="353">
        <v>0</v>
      </c>
      <c r="E47" s="338">
        <v>0</v>
      </c>
      <c r="F47" s="339">
        <v>7.8686131386861318</v>
      </c>
    </row>
    <row r="48" spans="1:6" ht="16.5" customHeight="1" x14ac:dyDescent="0.25">
      <c r="A48" s="342" t="s">
        <v>381</v>
      </c>
      <c r="B48" s="354">
        <v>137</v>
      </c>
      <c r="C48" s="348">
        <v>1.3445873000294435</v>
      </c>
      <c r="D48" s="354">
        <v>0</v>
      </c>
      <c r="E48" s="344">
        <v>0</v>
      </c>
      <c r="F48" s="345">
        <v>0</v>
      </c>
    </row>
    <row r="49" spans="1:6" ht="16.5" customHeight="1" thickBot="1" x14ac:dyDescent="0.3">
      <c r="A49" s="355" t="s">
        <v>382</v>
      </c>
      <c r="B49" s="356">
        <v>0</v>
      </c>
      <c r="C49" s="357">
        <v>0</v>
      </c>
      <c r="D49" s="356">
        <v>0</v>
      </c>
      <c r="E49" s="358">
        <v>0</v>
      </c>
      <c r="F49" s="359">
        <v>0</v>
      </c>
    </row>
    <row r="50" spans="1:6" ht="16.5" customHeight="1" thickTop="1" x14ac:dyDescent="0.25">
      <c r="A50" s="725" t="s">
        <v>618</v>
      </c>
      <c r="B50" s="725"/>
      <c r="C50" s="725"/>
      <c r="D50" s="725"/>
      <c r="E50" s="725"/>
      <c r="F50" s="725"/>
    </row>
    <row r="51" spans="1:6" ht="16.5" customHeight="1" x14ac:dyDescent="0.25">
      <c r="A51" s="725" t="s">
        <v>383</v>
      </c>
      <c r="B51" s="725"/>
      <c r="C51" s="725"/>
      <c r="D51" s="725"/>
      <c r="E51" s="725"/>
      <c r="F51" s="725"/>
    </row>
    <row r="52" spans="1:6" ht="14.25" customHeight="1" thickBot="1" x14ac:dyDescent="0.25">
      <c r="A52" s="743" t="s">
        <v>627</v>
      </c>
      <c r="B52" s="743"/>
      <c r="C52" s="743"/>
      <c r="D52" s="743"/>
      <c r="E52" s="743"/>
      <c r="F52" s="743"/>
    </row>
    <row r="53" spans="1:6" ht="16.5" customHeight="1" x14ac:dyDescent="0.2">
      <c r="A53" s="727" t="s">
        <v>36</v>
      </c>
      <c r="B53" s="360" t="s">
        <v>384</v>
      </c>
      <c r="C53" s="361"/>
      <c r="D53" s="734" t="s">
        <v>337</v>
      </c>
      <c r="E53" s="735"/>
      <c r="F53" s="736" t="s">
        <v>271</v>
      </c>
    </row>
    <row r="54" spans="1:6" ht="16.5" customHeight="1" x14ac:dyDescent="0.2">
      <c r="A54" s="728"/>
      <c r="B54" s="362" t="s">
        <v>385</v>
      </c>
      <c r="C54" s="363"/>
      <c r="D54" s="739" t="s">
        <v>338</v>
      </c>
      <c r="E54" s="741" t="s">
        <v>339</v>
      </c>
      <c r="F54" s="737"/>
    </row>
    <row r="55" spans="1:6" ht="24" customHeight="1" thickBot="1" x14ac:dyDescent="0.25">
      <c r="A55" s="729"/>
      <c r="B55" s="332" t="s">
        <v>386</v>
      </c>
      <c r="C55" s="333" t="s">
        <v>272</v>
      </c>
      <c r="D55" s="740"/>
      <c r="E55" s="742"/>
      <c r="F55" s="738"/>
    </row>
    <row r="56" spans="1:6" ht="21.75" customHeight="1" x14ac:dyDescent="0.25">
      <c r="A56" s="341" t="s">
        <v>387</v>
      </c>
      <c r="B56" s="350">
        <f>SUM(B57:B63)</f>
        <v>39197</v>
      </c>
      <c r="C56" s="364">
        <v>32.862987742508849</v>
      </c>
      <c r="D56" s="350">
        <f>SUM(D57:D63)</f>
        <v>2532</v>
      </c>
      <c r="E56" s="338">
        <v>4.8030958342818124</v>
      </c>
      <c r="F56" s="339">
        <v>1.3448988442993086</v>
      </c>
    </row>
    <row r="57" spans="1:6" ht="16.5" customHeight="1" x14ac:dyDescent="0.25">
      <c r="A57" s="342" t="s">
        <v>388</v>
      </c>
      <c r="B57" s="354">
        <v>19234</v>
      </c>
      <c r="C57" s="365">
        <v>33.860887629174513</v>
      </c>
      <c r="D57" s="354">
        <v>844</v>
      </c>
      <c r="E57" s="366">
        <v>3.9007256089106623</v>
      </c>
      <c r="F57" s="345">
        <v>1.1249350109181657</v>
      </c>
    </row>
    <row r="58" spans="1:6" ht="16.5" customHeight="1" x14ac:dyDescent="0.25">
      <c r="A58" s="342" t="s">
        <v>389</v>
      </c>
      <c r="B58" s="354">
        <v>1932</v>
      </c>
      <c r="C58" s="365">
        <v>24.925816023738872</v>
      </c>
      <c r="D58" s="354">
        <v>188</v>
      </c>
      <c r="E58" s="366">
        <v>6.3044936284372906</v>
      </c>
      <c r="F58" s="345">
        <v>1.5434782608695652</v>
      </c>
    </row>
    <row r="59" spans="1:6" ht="16.5" customHeight="1" x14ac:dyDescent="0.25">
      <c r="A59" s="342" t="s">
        <v>390</v>
      </c>
      <c r="B59" s="354">
        <v>762</v>
      </c>
      <c r="C59" s="365">
        <v>9.7020626432391133</v>
      </c>
      <c r="D59" s="354">
        <v>126</v>
      </c>
      <c r="E59" s="366">
        <v>13.621621621621621</v>
      </c>
      <c r="F59" s="345">
        <v>1.2139107611548556</v>
      </c>
    </row>
    <row r="60" spans="1:6" ht="16.5" customHeight="1" x14ac:dyDescent="0.25">
      <c r="A60" s="342" t="s">
        <v>391</v>
      </c>
      <c r="B60" s="354">
        <v>4001</v>
      </c>
      <c r="C60" s="365">
        <v>24.538485127261573</v>
      </c>
      <c r="D60" s="354">
        <v>640</v>
      </c>
      <c r="E60" s="366">
        <v>6.4025610244097644</v>
      </c>
      <c r="F60" s="345">
        <v>2.4983754061484631</v>
      </c>
    </row>
    <row r="61" spans="1:6" ht="16.5" customHeight="1" x14ac:dyDescent="0.25">
      <c r="A61" s="342" t="s">
        <v>392</v>
      </c>
      <c r="B61" s="354">
        <v>1194</v>
      </c>
      <c r="C61" s="365">
        <v>12.626903553299492</v>
      </c>
      <c r="D61" s="354">
        <v>110</v>
      </c>
      <c r="E61" s="366">
        <v>6.2606715993170177</v>
      </c>
      <c r="F61" s="345">
        <v>1.4715242881072026</v>
      </c>
    </row>
    <row r="62" spans="1:6" ht="16.5" customHeight="1" x14ac:dyDescent="0.25">
      <c r="A62" s="342" t="s">
        <v>393</v>
      </c>
      <c r="B62" s="354">
        <v>10868</v>
      </c>
      <c r="C62" s="365">
        <v>82.759671032592138</v>
      </c>
      <c r="D62" s="354">
        <v>397</v>
      </c>
      <c r="E62" s="366">
        <v>3.1625906157890542</v>
      </c>
      <c r="F62" s="345">
        <v>1.1550423260949576</v>
      </c>
    </row>
    <row r="63" spans="1:6" ht="16.5" customHeight="1" x14ac:dyDescent="0.25">
      <c r="A63" s="342" t="s">
        <v>394</v>
      </c>
      <c r="B63" s="354">
        <v>1206</v>
      </c>
      <c r="C63" s="365">
        <v>15.126050420168067</v>
      </c>
      <c r="D63" s="354">
        <v>227</v>
      </c>
      <c r="E63" s="366">
        <v>7.9204466154919748</v>
      </c>
      <c r="F63" s="345">
        <v>2.3764510779436154</v>
      </c>
    </row>
    <row r="64" spans="1:6" ht="23.25" customHeight="1" x14ac:dyDescent="0.25">
      <c r="A64" s="341" t="s">
        <v>395</v>
      </c>
      <c r="B64" s="367">
        <f>SUM(B65:B71)</f>
        <v>19324</v>
      </c>
      <c r="C64" s="368">
        <v>20.221638534548614</v>
      </c>
      <c r="D64" s="335">
        <f>SUM(D65:D71)</f>
        <v>2614</v>
      </c>
      <c r="E64" s="338">
        <v>11.640023155363584</v>
      </c>
      <c r="F64" s="339">
        <v>1.1621299937901055</v>
      </c>
    </row>
    <row r="65" spans="1:6" ht="16.5" customHeight="1" x14ac:dyDescent="0.25">
      <c r="A65" s="342" t="s">
        <v>396</v>
      </c>
      <c r="B65" s="354">
        <v>2206</v>
      </c>
      <c r="C65" s="365">
        <v>19.804291229015174</v>
      </c>
      <c r="D65" s="343">
        <v>870</v>
      </c>
      <c r="E65" s="344">
        <v>32.830188679245282</v>
      </c>
      <c r="F65" s="345">
        <v>1.2012692656391659</v>
      </c>
    </row>
    <row r="66" spans="1:6" ht="16.5" customHeight="1" x14ac:dyDescent="0.25">
      <c r="A66" s="342" t="s">
        <v>397</v>
      </c>
      <c r="B66" s="354">
        <v>10851</v>
      </c>
      <c r="C66" s="365">
        <v>36.730756211495496</v>
      </c>
      <c r="D66" s="343">
        <v>315</v>
      </c>
      <c r="E66" s="344">
        <v>2.7275088752272922</v>
      </c>
      <c r="F66" s="345">
        <v>1.0643258685835406</v>
      </c>
    </row>
    <row r="67" spans="1:6" ht="16.5" customHeight="1" x14ac:dyDescent="0.25">
      <c r="A67" s="342" t="s">
        <v>398</v>
      </c>
      <c r="B67" s="354">
        <v>2875</v>
      </c>
      <c r="C67" s="365">
        <v>10.518420956353127</v>
      </c>
      <c r="D67" s="343">
        <v>684</v>
      </c>
      <c r="E67" s="344">
        <v>16.124469589816123</v>
      </c>
      <c r="F67" s="345">
        <v>1.4754782608695651</v>
      </c>
    </row>
    <row r="68" spans="1:6" ht="16.5" customHeight="1" x14ac:dyDescent="0.25">
      <c r="A68" s="342" t="s">
        <v>399</v>
      </c>
      <c r="B68" s="354">
        <v>1962</v>
      </c>
      <c r="C68" s="365">
        <v>21.133132270573029</v>
      </c>
      <c r="D68" s="343">
        <v>25</v>
      </c>
      <c r="E68" s="344">
        <v>1.0945709281961471</v>
      </c>
      <c r="F68" s="345">
        <v>1.1641182466870541</v>
      </c>
    </row>
    <row r="69" spans="1:6" ht="16.5" customHeight="1" x14ac:dyDescent="0.25">
      <c r="A69" s="342" t="s">
        <v>400</v>
      </c>
      <c r="B69" s="354">
        <v>623</v>
      </c>
      <c r="C69" s="365">
        <v>13.266609880749575</v>
      </c>
      <c r="D69" s="343">
        <v>407</v>
      </c>
      <c r="E69" s="344">
        <v>55.223880597014926</v>
      </c>
      <c r="F69" s="345">
        <v>1.1829855537720706</v>
      </c>
    </row>
    <row r="70" spans="1:6" ht="16.5" customHeight="1" x14ac:dyDescent="0.25">
      <c r="A70" s="342" t="s">
        <v>401</v>
      </c>
      <c r="B70" s="354">
        <v>76</v>
      </c>
      <c r="C70" s="365">
        <v>2.1971668112171145</v>
      </c>
      <c r="D70" s="343">
        <v>43</v>
      </c>
      <c r="E70" s="344">
        <v>48.314606741573037</v>
      </c>
      <c r="F70" s="345">
        <v>1.1710526315789473</v>
      </c>
    </row>
    <row r="71" spans="1:6" ht="16.5" customHeight="1" x14ac:dyDescent="0.25">
      <c r="A71" s="342" t="s">
        <v>402</v>
      </c>
      <c r="B71" s="354">
        <v>731</v>
      </c>
      <c r="C71" s="365">
        <v>7.2318955282944204</v>
      </c>
      <c r="D71" s="343">
        <v>270</v>
      </c>
      <c r="E71" s="344">
        <v>29.80132450331126</v>
      </c>
      <c r="F71" s="345">
        <v>1.2393980848153214</v>
      </c>
    </row>
    <row r="72" spans="1:6" ht="25.5" customHeight="1" x14ac:dyDescent="0.25">
      <c r="A72" s="341" t="s">
        <v>403</v>
      </c>
      <c r="B72" s="367">
        <f>SUM(B73:B78)</f>
        <v>262641</v>
      </c>
      <c r="C72" s="368">
        <v>19.798343214249989</v>
      </c>
      <c r="D72" s="335">
        <f>SUM(D73:D78)</f>
        <v>27811</v>
      </c>
      <c r="E72" s="338">
        <v>9.7275611317283381</v>
      </c>
      <c r="F72" s="339">
        <v>1.0885543384315473</v>
      </c>
    </row>
    <row r="73" spans="1:6" ht="16.5" customHeight="1" x14ac:dyDescent="0.25">
      <c r="A73" s="342" t="s">
        <v>404</v>
      </c>
      <c r="B73" s="354">
        <v>466</v>
      </c>
      <c r="C73" s="365">
        <v>13.678926820676901</v>
      </c>
      <c r="D73" s="343">
        <v>28</v>
      </c>
      <c r="E73" s="344">
        <v>2.0648967551622417</v>
      </c>
      <c r="F73" s="345">
        <v>2.9098712446351933</v>
      </c>
    </row>
    <row r="74" spans="1:6" ht="16.5" customHeight="1" x14ac:dyDescent="0.25">
      <c r="A74" s="342" t="s">
        <v>405</v>
      </c>
      <c r="B74" s="354">
        <v>5398</v>
      </c>
      <c r="C74" s="365">
        <v>8.7621335584196345</v>
      </c>
      <c r="D74" s="343">
        <v>763</v>
      </c>
      <c r="E74" s="344">
        <v>12.919065357263801</v>
      </c>
      <c r="F74" s="345">
        <v>1.0941089292330493</v>
      </c>
    </row>
    <row r="75" spans="1:6" ht="16.5" customHeight="1" x14ac:dyDescent="0.25">
      <c r="A75" s="342" t="s">
        <v>406</v>
      </c>
      <c r="B75" s="354">
        <v>287</v>
      </c>
      <c r="C75" s="365">
        <v>7.985531441291041</v>
      </c>
      <c r="D75" s="343">
        <v>21</v>
      </c>
      <c r="E75" s="344">
        <v>4.929577464788732</v>
      </c>
      <c r="F75" s="345">
        <v>1.4843205574912892</v>
      </c>
    </row>
    <row r="76" spans="1:6" ht="16.5" customHeight="1" x14ac:dyDescent="0.25">
      <c r="A76" s="342" t="s">
        <v>407</v>
      </c>
      <c r="B76" s="354">
        <f>12370+127899+40834</f>
        <v>181103</v>
      </c>
      <c r="C76" s="365">
        <v>20.774815513287749</v>
      </c>
      <c r="D76" s="343">
        <f>197+19083+1279</f>
        <v>20559</v>
      </c>
      <c r="E76" s="344">
        <v>10.493943740333719</v>
      </c>
      <c r="F76" s="345">
        <v>1.0817766685256456</v>
      </c>
    </row>
    <row r="77" spans="1:6" ht="16.5" customHeight="1" x14ac:dyDescent="0.25">
      <c r="A77" s="369" t="s">
        <v>408</v>
      </c>
      <c r="B77" s="354">
        <v>75139</v>
      </c>
      <c r="C77" s="365">
        <v>19.526462685093268</v>
      </c>
      <c r="D77" s="343">
        <v>6418</v>
      </c>
      <c r="E77" s="344">
        <v>7.8300758851231</v>
      </c>
      <c r="F77" s="345">
        <v>1.0908582759951557</v>
      </c>
    </row>
    <row r="78" spans="1:6" ht="16.5" customHeight="1" x14ac:dyDescent="0.25">
      <c r="A78" s="342" t="s">
        <v>409</v>
      </c>
      <c r="B78" s="354">
        <v>248</v>
      </c>
      <c r="C78" s="365">
        <v>17.403508771929825</v>
      </c>
      <c r="D78" s="343">
        <v>22</v>
      </c>
      <c r="E78" s="344">
        <v>6.6265060240963862</v>
      </c>
      <c r="F78" s="345">
        <v>1.3387096774193548</v>
      </c>
    </row>
    <row r="79" spans="1:6" ht="16.5" customHeight="1" x14ac:dyDescent="0.25">
      <c r="A79" s="370" t="s">
        <v>410</v>
      </c>
      <c r="B79" s="335">
        <v>18521</v>
      </c>
      <c r="C79" s="368">
        <v>14.4873348263139</v>
      </c>
      <c r="D79" s="335">
        <v>1009</v>
      </c>
      <c r="E79" s="338">
        <v>4.4167213832348438</v>
      </c>
      <c r="F79" s="339">
        <v>1.2334647157280925</v>
      </c>
    </row>
    <row r="80" spans="1:6" ht="16.5" customHeight="1" x14ac:dyDescent="0.25">
      <c r="A80" s="371" t="s">
        <v>411</v>
      </c>
      <c r="B80" s="335">
        <v>39157</v>
      </c>
      <c r="C80" s="368">
        <v>6.5195818889588182</v>
      </c>
      <c r="D80" s="335">
        <v>5906</v>
      </c>
      <c r="E80" s="338">
        <v>13.798098264140362</v>
      </c>
      <c r="F80" s="339">
        <v>1.0931123426207319</v>
      </c>
    </row>
    <row r="81" spans="1:6" ht="16.5" customHeight="1" x14ac:dyDescent="0.25">
      <c r="A81" s="371" t="s">
        <v>412</v>
      </c>
      <c r="B81" s="335">
        <v>132339</v>
      </c>
      <c r="C81" s="368">
        <v>15.180965032125293</v>
      </c>
      <c r="D81" s="335">
        <v>19105</v>
      </c>
      <c r="E81" s="338">
        <v>13.400340882788225</v>
      </c>
      <c r="F81" s="339">
        <v>1.0773165884584288</v>
      </c>
    </row>
    <row r="82" spans="1:6" ht="16.5" customHeight="1" x14ac:dyDescent="0.25">
      <c r="A82" s="371" t="s">
        <v>413</v>
      </c>
      <c r="B82" s="335">
        <v>40834</v>
      </c>
      <c r="C82" s="368">
        <v>14.012848142098255</v>
      </c>
      <c r="D82" s="335">
        <v>1279</v>
      </c>
      <c r="E82" s="338">
        <v>2.9895750549296434</v>
      </c>
      <c r="F82" s="339">
        <v>1.0477053435862271</v>
      </c>
    </row>
    <row r="83" spans="1:6" ht="15.75" x14ac:dyDescent="0.25">
      <c r="A83" s="372" t="s">
        <v>414</v>
      </c>
      <c r="B83" s="335">
        <v>75139</v>
      </c>
      <c r="C83" s="368">
        <v>19.526462685093268</v>
      </c>
      <c r="D83" s="335">
        <v>6418</v>
      </c>
      <c r="E83" s="338">
        <v>7.8300758851231</v>
      </c>
      <c r="F83" s="339">
        <v>1.0908582759951557</v>
      </c>
    </row>
    <row r="84" spans="1:6" ht="22.5" customHeight="1" x14ac:dyDescent="0.25">
      <c r="A84" s="341" t="s">
        <v>415</v>
      </c>
      <c r="B84" s="335">
        <f>+B85+B86+B87+B88+B89+B90+B91+B92+B93+B102+B103+B104</f>
        <v>21208</v>
      </c>
      <c r="C84" s="368">
        <v>8.4719154086756436</v>
      </c>
      <c r="D84" s="335">
        <f>+D85+D86+D87+D88+D89+D90+D91+D92+D93+D102+D103+D104</f>
        <v>2118</v>
      </c>
      <c r="E84" s="338">
        <v>7.4748544203282155</v>
      </c>
      <c r="F84" s="339">
        <v>1.3360524330441343</v>
      </c>
    </row>
    <row r="85" spans="1:6" ht="16.5" customHeight="1" x14ac:dyDescent="0.25">
      <c r="A85" s="342" t="s">
        <v>416</v>
      </c>
      <c r="B85" s="343">
        <v>1261</v>
      </c>
      <c r="C85" s="365">
        <v>10.991022400418373</v>
      </c>
      <c r="D85" s="343">
        <v>176</v>
      </c>
      <c r="E85" s="344">
        <v>10.897832817337463</v>
      </c>
      <c r="F85" s="345">
        <v>1.2807295796986518</v>
      </c>
    </row>
    <row r="86" spans="1:6" ht="16.5" customHeight="1" x14ac:dyDescent="0.25">
      <c r="A86" s="342" t="s">
        <v>417</v>
      </c>
      <c r="B86" s="343">
        <v>821</v>
      </c>
      <c r="C86" s="365">
        <v>6.7130008176614879</v>
      </c>
      <c r="D86" s="343">
        <v>148</v>
      </c>
      <c r="E86" s="344">
        <v>15.965480043149945</v>
      </c>
      <c r="F86" s="345">
        <v>1.1291108404384897</v>
      </c>
    </row>
    <row r="87" spans="1:6" ht="16.5" customHeight="1" x14ac:dyDescent="0.25">
      <c r="A87" s="342" t="s">
        <v>418</v>
      </c>
      <c r="B87" s="343">
        <v>2310</v>
      </c>
      <c r="C87" s="365">
        <v>12.698587213457206</v>
      </c>
      <c r="D87" s="343">
        <v>21</v>
      </c>
      <c r="E87" s="344">
        <v>0.72438771990341499</v>
      </c>
      <c r="F87" s="345">
        <v>1.2549783549783551</v>
      </c>
    </row>
    <row r="88" spans="1:6" ht="16.5" customHeight="1" x14ac:dyDescent="0.25">
      <c r="A88" s="342" t="s">
        <v>419</v>
      </c>
      <c r="B88" s="343">
        <v>489</v>
      </c>
      <c r="C88" s="365">
        <v>4.0319920844327184</v>
      </c>
      <c r="D88" s="343">
        <v>36</v>
      </c>
      <c r="E88" s="344">
        <v>5.598755832037325</v>
      </c>
      <c r="F88" s="345">
        <v>1.3149284253578732</v>
      </c>
    </row>
    <row r="89" spans="1:6" ht="16.5" customHeight="1" x14ac:dyDescent="0.25">
      <c r="A89" s="342" t="s">
        <v>420</v>
      </c>
      <c r="B89" s="343">
        <v>1104</v>
      </c>
      <c r="C89" s="365">
        <v>5.9246538585381563</v>
      </c>
      <c r="D89" s="343">
        <v>24</v>
      </c>
      <c r="E89" s="344">
        <v>1.4714898835070509</v>
      </c>
      <c r="F89" s="345">
        <v>1.4773550724637681</v>
      </c>
    </row>
    <row r="90" spans="1:6" ht="16.5" customHeight="1" x14ac:dyDescent="0.25">
      <c r="A90" s="342" t="s">
        <v>421</v>
      </c>
      <c r="B90" s="343">
        <v>441</v>
      </c>
      <c r="C90" s="365">
        <v>7.8567610903260281</v>
      </c>
      <c r="D90" s="343">
        <v>88</v>
      </c>
      <c r="E90" s="344">
        <v>10.70559610705596</v>
      </c>
      <c r="F90" s="345">
        <v>1.8639455782312926</v>
      </c>
    </row>
    <row r="91" spans="1:6" ht="16.5" customHeight="1" x14ac:dyDescent="0.25">
      <c r="A91" s="342" t="s">
        <v>422</v>
      </c>
      <c r="B91" s="343">
        <v>1004</v>
      </c>
      <c r="C91" s="365">
        <v>14.085297418630752</v>
      </c>
      <c r="D91" s="343">
        <v>1</v>
      </c>
      <c r="E91" s="344">
        <v>9.0744101633393831E-2</v>
      </c>
      <c r="F91" s="345">
        <v>1.097609561752988</v>
      </c>
    </row>
    <row r="92" spans="1:6" ht="16.5" customHeight="1" x14ac:dyDescent="0.25">
      <c r="A92" s="342" t="s">
        <v>423</v>
      </c>
      <c r="B92" s="343">
        <v>191</v>
      </c>
      <c r="C92" s="365">
        <v>3.4507678410117433</v>
      </c>
      <c r="D92" s="343">
        <v>31</v>
      </c>
      <c r="E92" s="344">
        <v>11.151079136690647</v>
      </c>
      <c r="F92" s="345">
        <v>1.455497382198953</v>
      </c>
    </row>
    <row r="93" spans="1:6" ht="16.5" customHeight="1" thickBot="1" x14ac:dyDescent="0.3">
      <c r="A93" s="373" t="s">
        <v>424</v>
      </c>
      <c r="B93" s="374">
        <v>1637</v>
      </c>
      <c r="C93" s="375">
        <v>15.408509036144578</v>
      </c>
      <c r="D93" s="374">
        <v>73</v>
      </c>
      <c r="E93" s="376">
        <v>3.5609756097560972</v>
      </c>
      <c r="F93" s="359">
        <v>1.2522907758094075</v>
      </c>
    </row>
    <row r="94" spans="1:6" ht="16.5" customHeight="1" thickTop="1" x14ac:dyDescent="0.2">
      <c r="A94" s="724"/>
      <c r="B94" s="724"/>
      <c r="C94" s="724"/>
      <c r="D94" s="724"/>
      <c r="E94" s="724"/>
      <c r="F94" s="724"/>
    </row>
    <row r="95" spans="1:6" ht="16.5" customHeight="1" x14ac:dyDescent="0.25">
      <c r="A95" s="725" t="s">
        <v>619</v>
      </c>
      <c r="B95" s="725"/>
      <c r="C95" s="725"/>
      <c r="D95" s="725"/>
      <c r="E95" s="725"/>
      <c r="F95" s="725"/>
    </row>
    <row r="96" spans="1:6" ht="16.5" customHeight="1" x14ac:dyDescent="0.25">
      <c r="A96" s="725" t="s">
        <v>425</v>
      </c>
      <c r="B96" s="726"/>
      <c r="C96" s="726"/>
      <c r="D96" s="726"/>
      <c r="E96" s="726"/>
      <c r="F96" s="726"/>
    </row>
    <row r="97" spans="1:6" ht="18" customHeight="1" thickBot="1" x14ac:dyDescent="0.25">
      <c r="A97" s="743" t="s">
        <v>627</v>
      </c>
      <c r="B97" s="743"/>
      <c r="C97" s="743"/>
      <c r="D97" s="743"/>
      <c r="E97" s="743"/>
      <c r="F97" s="743"/>
    </row>
    <row r="98" spans="1:6" ht="16.5" customHeight="1" x14ac:dyDescent="0.2">
      <c r="A98" s="727" t="s">
        <v>36</v>
      </c>
      <c r="B98" s="360" t="s">
        <v>384</v>
      </c>
      <c r="C98" s="361"/>
      <c r="D98" s="734" t="s">
        <v>337</v>
      </c>
      <c r="E98" s="735"/>
      <c r="F98" s="736" t="s">
        <v>271</v>
      </c>
    </row>
    <row r="99" spans="1:6" ht="16.5" customHeight="1" x14ac:dyDescent="0.2">
      <c r="A99" s="728"/>
      <c r="B99" s="362" t="s">
        <v>385</v>
      </c>
      <c r="C99" s="363"/>
      <c r="D99" s="739" t="s">
        <v>338</v>
      </c>
      <c r="E99" s="741" t="s">
        <v>339</v>
      </c>
      <c r="F99" s="737"/>
    </row>
    <row r="100" spans="1:6" ht="16.5" customHeight="1" thickBot="1" x14ac:dyDescent="0.25">
      <c r="A100" s="729"/>
      <c r="B100" s="332" t="s">
        <v>386</v>
      </c>
      <c r="C100" s="333" t="s">
        <v>272</v>
      </c>
      <c r="D100" s="740"/>
      <c r="E100" s="742"/>
      <c r="F100" s="738"/>
    </row>
    <row r="101" spans="1:6" ht="11.25" customHeight="1" x14ac:dyDescent="0.2">
      <c r="A101" s="377"/>
      <c r="B101" s="378"/>
      <c r="C101" s="379"/>
      <c r="D101" s="380"/>
      <c r="E101" s="381"/>
      <c r="F101" s="382"/>
    </row>
    <row r="102" spans="1:6" ht="16.5" customHeight="1" x14ac:dyDescent="0.25">
      <c r="A102" s="342" t="s">
        <v>426</v>
      </c>
      <c r="B102" s="343">
        <v>512</v>
      </c>
      <c r="C102" s="383">
        <v>2.9172126944333656</v>
      </c>
      <c r="D102" s="343">
        <v>57</v>
      </c>
      <c r="E102" s="344">
        <v>5.5447470817120621</v>
      </c>
      <c r="F102" s="345">
        <v>2.0078125</v>
      </c>
    </row>
    <row r="103" spans="1:6" ht="16.5" customHeight="1" x14ac:dyDescent="0.25">
      <c r="A103" s="342" t="s">
        <v>427</v>
      </c>
      <c r="B103" s="343">
        <v>10528</v>
      </c>
      <c r="C103" s="383">
        <v>10.405526947824111</v>
      </c>
      <c r="D103" s="343">
        <v>1360</v>
      </c>
      <c r="E103" s="344">
        <v>9.527145359019265</v>
      </c>
      <c r="F103" s="345">
        <v>1.3559080547112461</v>
      </c>
    </row>
    <row r="104" spans="1:6" ht="16.5" customHeight="1" x14ac:dyDescent="0.25">
      <c r="A104" s="342" t="s">
        <v>428</v>
      </c>
      <c r="B104" s="343">
        <v>910</v>
      </c>
      <c r="C104" s="383">
        <v>3.0283869679523447</v>
      </c>
      <c r="D104" s="343">
        <v>103</v>
      </c>
      <c r="E104" s="344">
        <v>9.671361502347418</v>
      </c>
      <c r="F104" s="345">
        <v>1.1703296703296704</v>
      </c>
    </row>
    <row r="105" spans="1:6" ht="20.25" customHeight="1" x14ac:dyDescent="0.25">
      <c r="A105" s="341" t="s">
        <v>429</v>
      </c>
      <c r="B105" s="335">
        <v>2153</v>
      </c>
      <c r="C105" s="384">
        <v>4.4455915754697504</v>
      </c>
      <c r="D105" s="350">
        <v>23</v>
      </c>
      <c r="E105" s="338">
        <v>0.61894510226049515</v>
      </c>
      <c r="F105" s="339">
        <v>1.7259637714816536</v>
      </c>
    </row>
    <row r="106" spans="1:6" ht="24" customHeight="1" x14ac:dyDescent="0.25">
      <c r="A106" s="341" t="s">
        <v>430</v>
      </c>
      <c r="B106" s="350">
        <f>SUM(B107:B115)</f>
        <v>16436</v>
      </c>
      <c r="C106" s="384">
        <v>7.1338353696911829</v>
      </c>
      <c r="D106" s="350">
        <f>SUM(D107:D115)</f>
        <v>1292</v>
      </c>
      <c r="E106" s="338">
        <v>6.8060896591687303</v>
      </c>
      <c r="F106" s="339">
        <v>1.1549647116086639</v>
      </c>
    </row>
    <row r="107" spans="1:6" ht="16.5" customHeight="1" x14ac:dyDescent="0.25">
      <c r="A107" s="342" t="s">
        <v>431</v>
      </c>
      <c r="B107" s="343">
        <v>3415</v>
      </c>
      <c r="C107" s="383">
        <v>9.5383068457950451</v>
      </c>
      <c r="D107" s="343">
        <v>194</v>
      </c>
      <c r="E107" s="344">
        <v>4.5369504209541622</v>
      </c>
      <c r="F107" s="345">
        <v>1.2521229868228405</v>
      </c>
    </row>
    <row r="108" spans="1:6" ht="16.5" customHeight="1" x14ac:dyDescent="0.25">
      <c r="A108" s="342" t="s">
        <v>432</v>
      </c>
      <c r="B108" s="343">
        <f>1548+1285</f>
        <v>2833</v>
      </c>
      <c r="C108" s="383">
        <v>12.314714192566834</v>
      </c>
      <c r="D108" s="343">
        <v>165</v>
      </c>
      <c r="E108" s="344">
        <v>5.7591623036649215</v>
      </c>
      <c r="F108" s="345">
        <v>1.0112954465231203</v>
      </c>
    </row>
    <row r="109" spans="1:6" ht="16.5" customHeight="1" x14ac:dyDescent="0.25">
      <c r="A109" s="342" t="s">
        <v>433</v>
      </c>
      <c r="B109" s="343">
        <v>2118</v>
      </c>
      <c r="C109" s="383">
        <v>4.5872950553377656</v>
      </c>
      <c r="D109" s="343">
        <v>215</v>
      </c>
      <c r="E109" s="344">
        <v>8.9322808475280429</v>
      </c>
      <c r="F109" s="345">
        <v>1.1364494806421153</v>
      </c>
    </row>
    <row r="110" spans="1:6" ht="16.5" customHeight="1" x14ac:dyDescent="0.25">
      <c r="A110" s="342" t="s">
        <v>434</v>
      </c>
      <c r="B110" s="343">
        <v>4098</v>
      </c>
      <c r="C110" s="383">
        <v>19.377718933232458</v>
      </c>
      <c r="D110" s="343">
        <v>315</v>
      </c>
      <c r="E110" s="344">
        <v>7.2198028879211549</v>
      </c>
      <c r="F110" s="345">
        <v>1.0646656905807712</v>
      </c>
    </row>
    <row r="111" spans="1:6" ht="16.5" customHeight="1" x14ac:dyDescent="0.25">
      <c r="A111" s="342" t="s">
        <v>435</v>
      </c>
      <c r="B111" s="343">
        <v>2663</v>
      </c>
      <c r="C111" s="383">
        <v>13.811524298532236</v>
      </c>
      <c r="D111" s="343">
        <v>303</v>
      </c>
      <c r="E111" s="344">
        <v>8.1914030819140304</v>
      </c>
      <c r="F111" s="345">
        <v>1.3890349230191514</v>
      </c>
    </row>
    <row r="112" spans="1:6" ht="16.5" customHeight="1" x14ac:dyDescent="0.25">
      <c r="A112" s="342" t="s">
        <v>436</v>
      </c>
      <c r="B112" s="343">
        <v>177</v>
      </c>
      <c r="C112" s="383">
        <v>0.65938978504638079</v>
      </c>
      <c r="D112" s="343">
        <v>0</v>
      </c>
      <c r="E112" s="344">
        <v>0</v>
      </c>
      <c r="F112" s="345">
        <v>1</v>
      </c>
    </row>
    <row r="113" spans="1:6" ht="16.5" customHeight="1" x14ac:dyDescent="0.25">
      <c r="A113" s="340" t="s">
        <v>437</v>
      </c>
      <c r="B113" s="385">
        <v>637</v>
      </c>
      <c r="C113" s="383">
        <v>2.7235025011757665</v>
      </c>
      <c r="D113" s="386">
        <v>96</v>
      </c>
      <c r="E113" s="344">
        <v>13.733905579399142</v>
      </c>
      <c r="F113" s="345">
        <v>1.097331240188383</v>
      </c>
    </row>
    <row r="114" spans="1:6" ht="16.5" customHeight="1" x14ac:dyDescent="0.25">
      <c r="A114" s="387" t="s">
        <v>134</v>
      </c>
      <c r="B114" s="385">
        <v>336</v>
      </c>
      <c r="C114" s="383">
        <v>1.2796100236118517</v>
      </c>
      <c r="D114" s="386">
        <v>0</v>
      </c>
      <c r="E114" s="344">
        <v>0</v>
      </c>
      <c r="F114" s="345">
        <v>1</v>
      </c>
    </row>
    <row r="115" spans="1:6" ht="16.5" customHeight="1" x14ac:dyDescent="0.25">
      <c r="A115" s="340" t="s">
        <v>438</v>
      </c>
      <c r="B115" s="385">
        <v>159</v>
      </c>
      <c r="C115" s="383">
        <v>1.8712486760032954</v>
      </c>
      <c r="D115" s="386">
        <v>4</v>
      </c>
      <c r="E115" s="344">
        <v>2.4844720496894408</v>
      </c>
      <c r="F115" s="345">
        <v>1.0125786163522013</v>
      </c>
    </row>
    <row r="116" spans="1:6" ht="25.5" customHeight="1" x14ac:dyDescent="0.25">
      <c r="A116" s="341" t="s">
        <v>439</v>
      </c>
      <c r="B116" s="367">
        <f>SUM(B117:B121)</f>
        <v>43349</v>
      </c>
      <c r="C116" s="384">
        <v>6.9444956193399454</v>
      </c>
      <c r="D116" s="350">
        <f>SUM(D117:D121)</f>
        <v>5906</v>
      </c>
      <c r="E116" s="338">
        <v>12.547803178380216</v>
      </c>
      <c r="F116" s="339">
        <v>1.0857920597937669</v>
      </c>
    </row>
    <row r="117" spans="1:6" ht="16.5" customHeight="1" x14ac:dyDescent="0.25">
      <c r="A117" s="342" t="s">
        <v>440</v>
      </c>
      <c r="B117" s="354">
        <f>12004+4192</f>
        <v>16196</v>
      </c>
      <c r="C117" s="383">
        <v>5.2226124025758356</v>
      </c>
      <c r="D117" s="343">
        <v>1853</v>
      </c>
      <c r="E117" s="344">
        <v>10.845136368957041</v>
      </c>
      <c r="F117" s="345">
        <v>1.054951839960484</v>
      </c>
    </row>
    <row r="118" spans="1:6" ht="16.5" customHeight="1" x14ac:dyDescent="0.25">
      <c r="A118" s="342" t="s">
        <v>441</v>
      </c>
      <c r="B118" s="354">
        <v>5064</v>
      </c>
      <c r="C118" s="383">
        <v>10.518881641809646</v>
      </c>
      <c r="D118" s="343">
        <v>777</v>
      </c>
      <c r="E118" s="344">
        <v>13.293413173652693</v>
      </c>
      <c r="F118" s="345">
        <v>1.1542259083728279</v>
      </c>
    </row>
    <row r="119" spans="1:6" ht="16.5" customHeight="1" x14ac:dyDescent="0.25">
      <c r="A119" s="342" t="s">
        <v>442</v>
      </c>
      <c r="B119" s="354">
        <v>2282</v>
      </c>
      <c r="C119" s="383">
        <v>7.0821178077090181</v>
      </c>
      <c r="D119" s="343">
        <v>178</v>
      </c>
      <c r="E119" s="344">
        <v>6.7706352225180675</v>
      </c>
      <c r="F119" s="345">
        <v>1.152059596844873</v>
      </c>
    </row>
    <row r="120" spans="1:6" ht="16.5" customHeight="1" x14ac:dyDescent="0.25">
      <c r="A120" s="342" t="s">
        <v>443</v>
      </c>
      <c r="B120" s="354">
        <v>18626</v>
      </c>
      <c r="C120" s="383">
        <v>8.907571866496415</v>
      </c>
      <c r="D120" s="343">
        <v>2473</v>
      </c>
      <c r="E120" s="344">
        <v>12.265039924614394</v>
      </c>
      <c r="F120" s="345">
        <v>1.0825190593793621</v>
      </c>
    </row>
    <row r="121" spans="1:6" ht="16.5" customHeight="1" thickBot="1" x14ac:dyDescent="0.3">
      <c r="A121" s="373" t="s">
        <v>444</v>
      </c>
      <c r="B121" s="356">
        <v>1181</v>
      </c>
      <c r="C121" s="388">
        <v>4.7928249665192162</v>
      </c>
      <c r="D121" s="374">
        <v>625</v>
      </c>
      <c r="E121" s="376">
        <v>46.468401486988846</v>
      </c>
      <c r="F121" s="359">
        <v>1.1388653683319221</v>
      </c>
    </row>
    <row r="122" spans="1:6" ht="12" customHeight="1" thickTop="1" x14ac:dyDescent="0.2">
      <c r="A122" s="389" t="s">
        <v>445</v>
      </c>
      <c r="B122" s="390"/>
      <c r="C122" s="391"/>
      <c r="D122" s="391"/>
      <c r="E122" s="391"/>
      <c r="F122" s="392"/>
    </row>
    <row r="123" spans="1:6" ht="12" customHeight="1" x14ac:dyDescent="0.2">
      <c r="A123" s="393" t="s">
        <v>34</v>
      </c>
      <c r="B123" s="390"/>
      <c r="C123" s="391"/>
      <c r="D123" s="391"/>
      <c r="E123" s="391"/>
      <c r="F123" s="392"/>
    </row>
    <row r="124" spans="1:6" ht="12" customHeight="1" x14ac:dyDescent="0.2">
      <c r="A124" s="394" t="s">
        <v>446</v>
      </c>
      <c r="B124" s="390"/>
      <c r="C124" s="391"/>
      <c r="D124" s="391"/>
      <c r="E124" s="391"/>
      <c r="F124" s="392"/>
    </row>
    <row r="125" spans="1:6" ht="12" customHeight="1" x14ac:dyDescent="0.2">
      <c r="A125" s="395"/>
      <c r="B125" s="390"/>
      <c r="C125" s="391"/>
      <c r="D125" s="391"/>
      <c r="E125" s="391"/>
      <c r="F125" s="392"/>
    </row>
    <row r="126" spans="1:6" ht="12" customHeight="1" x14ac:dyDescent="0.2">
      <c r="A126" s="744"/>
      <c r="B126" s="745"/>
      <c r="C126" s="745"/>
      <c r="D126" s="745"/>
      <c r="E126" s="745"/>
      <c r="F126" s="745"/>
    </row>
    <row r="127" spans="1:6" ht="15" customHeight="1" x14ac:dyDescent="0.2">
      <c r="A127" s="745"/>
      <c r="B127" s="745"/>
      <c r="C127" s="745"/>
      <c r="D127" s="745"/>
      <c r="E127" s="745"/>
      <c r="F127" s="745"/>
    </row>
    <row r="128" spans="1:6" ht="15" customHeight="1" x14ac:dyDescent="0.2">
      <c r="A128" s="391"/>
      <c r="B128" s="396" t="s">
        <v>146</v>
      </c>
      <c r="C128" s="397"/>
      <c r="D128" s="398"/>
      <c r="E128" s="397"/>
      <c r="F128" s="392"/>
    </row>
    <row r="129" spans="1:6" ht="15" customHeight="1" x14ac:dyDescent="0.2">
      <c r="A129" s="391"/>
      <c r="B129" s="396" t="s">
        <v>146</v>
      </c>
      <c r="C129" s="397"/>
      <c r="D129" s="398"/>
      <c r="E129" s="397"/>
      <c r="F129" s="392"/>
    </row>
    <row r="130" spans="1:6" ht="15" customHeight="1" x14ac:dyDescent="0.2">
      <c r="A130" s="391"/>
      <c r="B130" s="399" t="s">
        <v>146</v>
      </c>
      <c r="C130" s="391"/>
      <c r="D130" s="398"/>
      <c r="E130" s="397"/>
      <c r="F130" s="392"/>
    </row>
    <row r="131" spans="1:6" ht="14.1" customHeight="1" x14ac:dyDescent="0.2">
      <c r="A131" s="391"/>
      <c r="B131" s="399" t="s">
        <v>146</v>
      </c>
      <c r="C131" s="391"/>
      <c r="D131" s="398"/>
      <c r="E131" s="397"/>
      <c r="F131" s="392"/>
    </row>
    <row r="132" spans="1:6" ht="14.1" customHeight="1" x14ac:dyDescent="0.25">
      <c r="A132" s="391"/>
      <c r="B132" s="400" t="s">
        <v>146</v>
      </c>
      <c r="C132" s="401"/>
      <c r="D132" s="402"/>
      <c r="E132" s="403"/>
      <c r="F132" s="392"/>
    </row>
    <row r="133" spans="1:6" ht="14.1" customHeight="1" x14ac:dyDescent="0.25">
      <c r="A133" s="391"/>
      <c r="B133" s="400" t="s">
        <v>146</v>
      </c>
      <c r="C133" s="401"/>
      <c r="D133" s="402"/>
      <c r="E133" s="403"/>
      <c r="F133" s="392"/>
    </row>
    <row r="134" spans="1:6" ht="14.1" customHeight="1" x14ac:dyDescent="0.25">
      <c r="A134" s="391"/>
      <c r="B134" s="400" t="s">
        <v>146</v>
      </c>
      <c r="C134" s="401"/>
      <c r="D134" s="402"/>
      <c r="E134" s="403"/>
      <c r="F134" s="392"/>
    </row>
    <row r="135" spans="1:6" ht="14.1" customHeight="1" x14ac:dyDescent="0.25">
      <c r="A135" s="391"/>
      <c r="B135" s="399" t="s">
        <v>146</v>
      </c>
      <c r="C135" s="401"/>
      <c r="D135" s="402"/>
      <c r="E135" s="403"/>
      <c r="F135" s="392"/>
    </row>
    <row r="136" spans="1:6" ht="14.1" customHeight="1" x14ac:dyDescent="0.25">
      <c r="A136" s="391"/>
      <c r="B136" s="399" t="s">
        <v>146</v>
      </c>
      <c r="C136" s="401"/>
      <c r="D136" s="402"/>
      <c r="E136" s="403"/>
      <c r="F136" s="392"/>
    </row>
    <row r="137" spans="1:6" ht="14.1" customHeight="1" x14ac:dyDescent="0.25">
      <c r="A137" s="391"/>
      <c r="B137" s="399" t="s">
        <v>146</v>
      </c>
      <c r="C137" s="401"/>
      <c r="D137" s="402"/>
      <c r="E137" s="403"/>
      <c r="F137" s="392"/>
    </row>
    <row r="138" spans="1:6" ht="14.1" customHeight="1" x14ac:dyDescent="0.25">
      <c r="A138" s="391"/>
      <c r="B138" s="399" t="s">
        <v>146</v>
      </c>
      <c r="C138" s="401"/>
      <c r="D138" s="402"/>
      <c r="E138" s="403"/>
      <c r="F138" s="392"/>
    </row>
    <row r="139" spans="1:6" ht="14.1" customHeight="1" x14ac:dyDescent="0.25">
      <c r="A139" s="391"/>
      <c r="B139" s="399" t="s">
        <v>146</v>
      </c>
      <c r="C139" s="401"/>
      <c r="D139" s="402"/>
      <c r="E139" s="403"/>
      <c r="F139" s="392"/>
    </row>
    <row r="140" spans="1:6" ht="14.1" customHeight="1" x14ac:dyDescent="0.25">
      <c r="A140" s="391"/>
      <c r="B140" s="399" t="s">
        <v>146</v>
      </c>
      <c r="C140" s="401"/>
      <c r="D140" s="401"/>
      <c r="E140" s="401"/>
      <c r="F140" s="392"/>
    </row>
    <row r="141" spans="1:6" ht="14.1" customHeight="1" x14ac:dyDescent="0.25">
      <c r="A141" s="391"/>
      <c r="B141" s="399" t="s">
        <v>146</v>
      </c>
      <c r="C141" s="401"/>
      <c r="D141" s="401"/>
      <c r="E141" s="401"/>
      <c r="F141" s="392"/>
    </row>
    <row r="142" spans="1:6" ht="14.1" customHeight="1" x14ac:dyDescent="0.25">
      <c r="A142" s="391"/>
      <c r="B142" s="399" t="s">
        <v>146</v>
      </c>
      <c r="C142" s="401"/>
      <c r="D142" s="401"/>
      <c r="E142" s="401"/>
      <c r="F142" s="392"/>
    </row>
    <row r="143" spans="1:6" ht="14.1" customHeight="1" x14ac:dyDescent="0.25">
      <c r="A143" s="391"/>
      <c r="B143" s="399" t="s">
        <v>146</v>
      </c>
      <c r="C143" s="401"/>
      <c r="D143" s="401"/>
      <c r="E143" s="401"/>
      <c r="F143" s="392"/>
    </row>
    <row r="144" spans="1:6" ht="14.1" customHeight="1" x14ac:dyDescent="0.25">
      <c r="A144" s="391"/>
      <c r="B144" s="399" t="s">
        <v>146</v>
      </c>
      <c r="C144" s="401"/>
      <c r="D144" s="401"/>
      <c r="E144" s="401"/>
      <c r="F144" s="392"/>
    </row>
    <row r="145" spans="1:6" ht="14.1" customHeight="1" x14ac:dyDescent="0.25">
      <c r="A145" s="391"/>
      <c r="B145" s="399" t="s">
        <v>146</v>
      </c>
      <c r="C145" s="401"/>
      <c r="D145" s="401"/>
      <c r="E145" s="401"/>
      <c r="F145" s="392"/>
    </row>
    <row r="146" spans="1:6" ht="14.1" customHeight="1" x14ac:dyDescent="0.25">
      <c r="A146" s="391"/>
      <c r="B146" s="399" t="s">
        <v>146</v>
      </c>
      <c r="C146" s="401"/>
      <c r="D146" s="401"/>
      <c r="E146" s="401"/>
      <c r="F146" s="392"/>
    </row>
    <row r="147" spans="1:6" ht="14.1" customHeight="1" x14ac:dyDescent="0.25">
      <c r="A147" s="391"/>
      <c r="B147" s="399" t="s">
        <v>146</v>
      </c>
      <c r="C147" s="401"/>
      <c r="D147" s="401"/>
      <c r="E147" s="401"/>
      <c r="F147" s="392"/>
    </row>
    <row r="148" spans="1:6" ht="14.1" customHeight="1" x14ac:dyDescent="0.25">
      <c r="A148" s="391"/>
      <c r="B148" s="399" t="s">
        <v>146</v>
      </c>
      <c r="C148" s="401"/>
      <c r="D148" s="401"/>
      <c r="E148" s="401"/>
      <c r="F148" s="392"/>
    </row>
    <row r="149" spans="1:6" ht="14.1" customHeight="1" x14ac:dyDescent="0.25">
      <c r="A149" s="391"/>
      <c r="B149" s="399" t="s">
        <v>146</v>
      </c>
      <c r="C149" s="401"/>
      <c r="D149" s="401"/>
      <c r="E149" s="401"/>
      <c r="F149" s="392"/>
    </row>
    <row r="150" spans="1:6" ht="14.1" customHeight="1" x14ac:dyDescent="0.25">
      <c r="A150" s="391"/>
      <c r="B150" s="399" t="s">
        <v>146</v>
      </c>
      <c r="C150" s="401"/>
      <c r="D150" s="401"/>
      <c r="E150" s="401"/>
      <c r="F150" s="392"/>
    </row>
    <row r="151" spans="1:6" ht="14.1" customHeight="1" x14ac:dyDescent="0.25">
      <c r="A151" s="391"/>
      <c r="B151" s="399" t="s">
        <v>146</v>
      </c>
      <c r="C151" s="401"/>
      <c r="D151" s="401"/>
      <c r="E151" s="401"/>
      <c r="F151" s="392"/>
    </row>
    <row r="152" spans="1:6" ht="14.1" customHeight="1" x14ac:dyDescent="0.25">
      <c r="A152" s="391"/>
      <c r="B152" s="399" t="s">
        <v>146</v>
      </c>
      <c r="C152" s="401"/>
      <c r="D152" s="401"/>
      <c r="E152" s="401"/>
      <c r="F152" s="392"/>
    </row>
    <row r="153" spans="1:6" ht="14.1" customHeight="1" x14ac:dyDescent="0.25">
      <c r="A153" s="391"/>
      <c r="B153" s="399" t="s">
        <v>146</v>
      </c>
      <c r="C153" s="401"/>
      <c r="D153" s="401"/>
      <c r="E153" s="401"/>
      <c r="F153" s="392"/>
    </row>
    <row r="154" spans="1:6" ht="14.1" customHeight="1" x14ac:dyDescent="0.25">
      <c r="A154" s="391"/>
      <c r="B154" s="399" t="s">
        <v>146</v>
      </c>
      <c r="C154" s="401"/>
      <c r="D154" s="401"/>
      <c r="E154" s="401"/>
      <c r="F154" s="392"/>
    </row>
    <row r="155" spans="1:6" ht="14.1" customHeight="1" x14ac:dyDescent="0.25">
      <c r="A155" s="391"/>
      <c r="B155" s="399" t="s">
        <v>146</v>
      </c>
      <c r="C155" s="401"/>
      <c r="D155" s="401"/>
      <c r="E155" s="401"/>
      <c r="F155" s="392"/>
    </row>
    <row r="156" spans="1:6" ht="14.1" customHeight="1" x14ac:dyDescent="0.25">
      <c r="A156" s="391"/>
      <c r="B156" s="399" t="s">
        <v>146</v>
      </c>
      <c r="C156" s="401"/>
      <c r="D156" s="401"/>
      <c r="E156" s="401"/>
      <c r="F156" s="392"/>
    </row>
    <row r="157" spans="1:6" ht="14.1" customHeight="1" x14ac:dyDescent="0.25">
      <c r="A157" s="391"/>
      <c r="B157" s="399" t="s">
        <v>146</v>
      </c>
      <c r="C157" s="401"/>
      <c r="D157" s="401"/>
      <c r="E157" s="401"/>
      <c r="F157" s="392"/>
    </row>
    <row r="158" spans="1:6" ht="14.1" customHeight="1" x14ac:dyDescent="0.25">
      <c r="A158" s="391"/>
      <c r="B158" s="401"/>
      <c r="C158" s="401"/>
      <c r="D158" s="401"/>
      <c r="E158" s="401"/>
      <c r="F158" s="392"/>
    </row>
    <row r="159" spans="1:6" ht="14.1" customHeight="1" x14ac:dyDescent="0.25">
      <c r="A159" s="391"/>
      <c r="B159" s="401"/>
      <c r="C159" s="401"/>
      <c r="D159" s="401"/>
      <c r="E159" s="401"/>
      <c r="F159" s="392"/>
    </row>
    <row r="160" spans="1:6" ht="14.1" customHeight="1" x14ac:dyDescent="0.25">
      <c r="A160" s="391"/>
      <c r="B160" s="401"/>
      <c r="C160" s="401"/>
      <c r="D160" s="401"/>
      <c r="E160" s="401"/>
      <c r="F160" s="392"/>
    </row>
    <row r="161" spans="1:6" ht="14.1" customHeight="1" x14ac:dyDescent="0.25">
      <c r="A161" s="391"/>
      <c r="B161" s="401"/>
      <c r="C161" s="401"/>
      <c r="D161" s="401"/>
      <c r="E161" s="401"/>
      <c r="F161" s="392"/>
    </row>
    <row r="162" spans="1:6" ht="14.1" customHeight="1" x14ac:dyDescent="0.25">
      <c r="A162" s="391"/>
      <c r="B162" s="401"/>
      <c r="C162" s="401"/>
      <c r="D162" s="401"/>
      <c r="E162" s="401"/>
      <c r="F162" s="392"/>
    </row>
    <row r="163" spans="1:6" ht="14.1" customHeight="1" x14ac:dyDescent="0.25">
      <c r="A163" s="391"/>
      <c r="B163" s="401"/>
      <c r="C163" s="401"/>
      <c r="D163" s="401"/>
      <c r="E163" s="401"/>
    </row>
    <row r="164" spans="1:6" ht="14.1" customHeight="1" x14ac:dyDescent="0.25">
      <c r="A164" s="391"/>
      <c r="B164" s="401"/>
      <c r="C164" s="401"/>
      <c r="D164" s="401"/>
      <c r="E164" s="401"/>
    </row>
    <row r="165" spans="1:6" ht="14.1" customHeight="1" x14ac:dyDescent="0.25">
      <c r="A165" s="391"/>
      <c r="B165" s="401"/>
      <c r="C165" s="401"/>
      <c r="D165" s="401"/>
      <c r="E165" s="401"/>
    </row>
    <row r="166" spans="1:6" ht="14.1" customHeight="1" x14ac:dyDescent="0.25">
      <c r="A166" s="391"/>
      <c r="B166" s="401"/>
      <c r="C166" s="401"/>
      <c r="D166" s="401"/>
      <c r="E166" s="401"/>
    </row>
    <row r="167" spans="1:6" ht="14.1" customHeight="1" x14ac:dyDescent="0.25">
      <c r="A167" s="391"/>
      <c r="B167" s="401"/>
      <c r="C167" s="401"/>
      <c r="D167" s="401"/>
      <c r="E167" s="401"/>
    </row>
    <row r="168" spans="1:6" ht="14.1" customHeight="1" x14ac:dyDescent="0.25">
      <c r="A168" s="391"/>
      <c r="B168" s="401"/>
      <c r="C168" s="401"/>
      <c r="D168" s="401"/>
      <c r="E168" s="401"/>
    </row>
    <row r="169" spans="1:6" ht="14.1" customHeight="1" x14ac:dyDescent="0.25">
      <c r="A169" s="391"/>
      <c r="B169" s="401"/>
      <c r="C169" s="401"/>
      <c r="D169" s="401"/>
      <c r="E169" s="401"/>
    </row>
    <row r="170" spans="1:6" ht="14.1" customHeight="1" x14ac:dyDescent="0.25">
      <c r="A170" s="391"/>
      <c r="B170" s="401"/>
      <c r="C170" s="401"/>
      <c r="D170" s="401"/>
      <c r="E170" s="401"/>
    </row>
    <row r="171" spans="1:6" ht="14.1" customHeight="1" x14ac:dyDescent="0.25">
      <c r="A171" s="391"/>
      <c r="B171" s="401"/>
      <c r="C171" s="401"/>
      <c r="D171" s="401"/>
      <c r="E171" s="401"/>
    </row>
    <row r="172" spans="1:6" ht="14.1" customHeight="1" x14ac:dyDescent="0.25">
      <c r="A172" s="391"/>
      <c r="B172" s="401"/>
      <c r="C172" s="401"/>
      <c r="D172" s="401"/>
      <c r="E172" s="401"/>
    </row>
    <row r="173" spans="1:6" ht="14.1" customHeight="1" x14ac:dyDescent="0.25">
      <c r="A173" s="391"/>
      <c r="B173" s="401"/>
      <c r="C173" s="401"/>
      <c r="D173" s="401"/>
      <c r="E173" s="401"/>
    </row>
    <row r="174" spans="1:6" ht="14.1" customHeight="1" x14ac:dyDescent="0.2">
      <c r="A174" s="404"/>
    </row>
    <row r="175" spans="1:6" ht="14.1" customHeight="1" x14ac:dyDescent="0.2">
      <c r="A175" s="404"/>
    </row>
    <row r="176" spans="1:6" ht="14.1" customHeight="1" x14ac:dyDescent="0.2">
      <c r="A176" s="404"/>
    </row>
    <row r="177" spans="1:1" ht="14.1" customHeight="1" x14ac:dyDescent="0.2">
      <c r="A177" s="404"/>
    </row>
    <row r="178" spans="1:1" ht="14.1" customHeight="1" x14ac:dyDescent="0.2">
      <c r="A178" s="404"/>
    </row>
    <row r="179" spans="1:1" ht="14.1" customHeight="1" x14ac:dyDescent="0.2">
      <c r="A179" s="404"/>
    </row>
    <row r="180" spans="1:1" ht="14.1" customHeight="1" x14ac:dyDescent="0.2">
      <c r="A180" s="404"/>
    </row>
    <row r="181" spans="1:1" ht="14.1" customHeight="1" x14ac:dyDescent="0.2">
      <c r="A181" s="404"/>
    </row>
    <row r="182" spans="1:1" ht="14.1" customHeight="1" x14ac:dyDescent="0.2">
      <c r="A182" s="404"/>
    </row>
    <row r="183" spans="1:1" ht="14.1" customHeight="1" x14ac:dyDescent="0.2">
      <c r="A183" s="404"/>
    </row>
    <row r="184" spans="1:1" x14ac:dyDescent="0.2">
      <c r="A184" s="404"/>
    </row>
    <row r="185" spans="1:1" x14ac:dyDescent="0.2">
      <c r="A185" s="404"/>
    </row>
    <row r="186" spans="1:1" x14ac:dyDescent="0.2">
      <c r="A186" s="404"/>
    </row>
    <row r="187" spans="1:1" x14ac:dyDescent="0.2">
      <c r="A187" s="404"/>
    </row>
    <row r="188" spans="1:1" x14ac:dyDescent="0.2">
      <c r="A188" s="404"/>
    </row>
    <row r="189" spans="1:1" x14ac:dyDescent="0.2">
      <c r="A189" s="404"/>
    </row>
    <row r="190" spans="1:1" x14ac:dyDescent="0.2">
      <c r="A190" s="404"/>
    </row>
    <row r="191" spans="1:1" x14ac:dyDescent="0.2">
      <c r="A191" s="404"/>
    </row>
    <row r="192" spans="1:1" x14ac:dyDescent="0.2">
      <c r="A192" s="404"/>
    </row>
    <row r="193" spans="1:1" x14ac:dyDescent="0.2">
      <c r="A193" s="404"/>
    </row>
    <row r="194" spans="1:1" x14ac:dyDescent="0.2">
      <c r="A194" s="404"/>
    </row>
    <row r="195" spans="1:1" x14ac:dyDescent="0.2">
      <c r="A195" s="404"/>
    </row>
    <row r="196" spans="1:1" x14ac:dyDescent="0.2">
      <c r="A196" s="404"/>
    </row>
    <row r="197" spans="1:1" x14ac:dyDescent="0.2">
      <c r="A197" s="404"/>
    </row>
    <row r="198" spans="1:1" x14ac:dyDescent="0.2">
      <c r="A198" s="404"/>
    </row>
    <row r="199" spans="1:1" x14ac:dyDescent="0.2">
      <c r="A199" s="404"/>
    </row>
    <row r="200" spans="1:1" x14ac:dyDescent="0.2">
      <c r="A200" s="404"/>
    </row>
    <row r="201" spans="1:1" x14ac:dyDescent="0.2">
      <c r="A201" s="404"/>
    </row>
    <row r="202" spans="1:1" x14ac:dyDescent="0.2">
      <c r="A202" s="404"/>
    </row>
  </sheetData>
  <mergeCells count="27">
    <mergeCell ref="A126:F127"/>
    <mergeCell ref="A94:F94"/>
    <mergeCell ref="A95:F95"/>
    <mergeCell ref="A96:F96"/>
    <mergeCell ref="A97:F97"/>
    <mergeCell ref="A98:A100"/>
    <mergeCell ref="D98:E98"/>
    <mergeCell ref="F98:F100"/>
    <mergeCell ref="D99:D100"/>
    <mergeCell ref="E99:E100"/>
    <mergeCell ref="A50:F50"/>
    <mergeCell ref="A51:F51"/>
    <mergeCell ref="A52:F52"/>
    <mergeCell ref="A53:A55"/>
    <mergeCell ref="D53:E53"/>
    <mergeCell ref="F53:F55"/>
    <mergeCell ref="D54:D55"/>
    <mergeCell ref="E54:E55"/>
    <mergeCell ref="A1:F1"/>
    <mergeCell ref="A2:F2"/>
    <mergeCell ref="A3:F3"/>
    <mergeCell ref="A4:A6"/>
    <mergeCell ref="B4:C5"/>
    <mergeCell ref="D4:E4"/>
    <mergeCell ref="F4:F6"/>
    <mergeCell ref="D5:D6"/>
    <mergeCell ref="E5:E6"/>
  </mergeCells>
  <printOptions horizontalCentered="1"/>
  <pageMargins left="0.98425196850393704" right="0.78740157480314965" top="0.86614173228346458" bottom="0.86614173228346458" header="0.6692913385826772" footer="0.74803149606299213"/>
  <pageSetup scale="81" orientation="portrait" horizontalDpi="300" verticalDpi="300" r:id="rId1"/>
  <headerFooter alignWithMargins="0"/>
  <rowBreaks count="2" manualBreakCount="2">
    <brk id="49" max="5" man="1"/>
    <brk id="9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25</vt:i4>
      </vt:variant>
    </vt:vector>
  </HeadingPairs>
  <TitlesOfParts>
    <vt:vector size="35" baseType="lpstr">
      <vt:lpstr>Esperanza</vt:lpstr>
      <vt:lpstr>Población</vt:lpstr>
      <vt:lpstr>Crecimiento y Desarrollo</vt:lpstr>
      <vt:lpstr>Prenatal Adoles</vt:lpstr>
      <vt:lpstr>Prenatales</vt:lpstr>
      <vt:lpstr>papanicolaou</vt:lpstr>
      <vt:lpstr>Planificación</vt:lpstr>
      <vt:lpstr>Adulto</vt:lpstr>
      <vt:lpstr>Bucal</vt:lpstr>
      <vt:lpstr>Profesionales</vt:lpstr>
      <vt:lpstr>Adulto!A_impresión_IM</vt:lpstr>
      <vt:lpstr>Bucal!A_impresión_IM</vt:lpstr>
      <vt:lpstr>'Crecimiento y Desarrollo'!A_impresión_IM</vt:lpstr>
      <vt:lpstr>Planificación!A_impresión_IM</vt:lpstr>
      <vt:lpstr>'Prenatal Adoles'!A_impresión_IM</vt:lpstr>
      <vt:lpstr>Prenatales!A_impresión_IM</vt:lpstr>
      <vt:lpstr>Profesionales!A_impresión_IM</vt:lpstr>
      <vt:lpstr>Bucal!Área_de_impresión</vt:lpstr>
      <vt:lpstr>'Crecimiento y Desarrollo'!Área_de_impresión</vt:lpstr>
      <vt:lpstr>Esperanza!Área_de_impresión</vt:lpstr>
      <vt:lpstr>papanicolaou!Área_de_impresión</vt:lpstr>
      <vt:lpstr>Planificación!Área_de_impresión</vt:lpstr>
      <vt:lpstr>Población!Área_de_impresión</vt:lpstr>
      <vt:lpstr>'Prenatal Adoles'!Área_de_impresión</vt:lpstr>
      <vt:lpstr>Prenatales!Área_de_impresión</vt:lpstr>
      <vt:lpstr>Profesionales!Área_de_impresión</vt:lpstr>
      <vt:lpstr>Esperanza!Títulos_a_imprimir</vt:lpstr>
      <vt:lpstr>papanicolaou!Títulos_a_imprimir</vt:lpstr>
      <vt:lpstr>Población!Títulos_a_imprimir</vt:lpstr>
      <vt:lpstr>Profesionales!Títulos_a_imprimir</vt:lpstr>
      <vt:lpstr>Bucal!Títulos_a_imprimir_IM</vt:lpstr>
      <vt:lpstr>Esperanza!Títulos_a_imprimir_IM</vt:lpstr>
      <vt:lpstr>'Prenatal Adoles'!Títulos_a_imprimir_IM</vt:lpstr>
      <vt:lpstr>Prenatales!Títulos_a_imprimir_IM</vt:lpstr>
      <vt:lpstr>Profesionales!Títulos_a_imprimir_IM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Aguilar</dc:creator>
  <cp:lastModifiedBy>Anayansi Tejada</cp:lastModifiedBy>
  <dcterms:created xsi:type="dcterms:W3CDTF">2023-01-13T20:01:23Z</dcterms:created>
  <dcterms:modified xsi:type="dcterms:W3CDTF">2023-01-25T21:30:17Z</dcterms:modified>
</cp:coreProperties>
</file>