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3145C974-4036-4DCE-ADDE-71DED407528E}" xr6:coauthVersionLast="44" xr6:coauthVersionMax="44" xr10:uidLastSave="{00000000-0000-0000-0000-000000000000}"/>
  <bookViews>
    <workbookView xWindow="0" yWindow="600" windowWidth="24000" windowHeight="12900" xr2:uid="{BE63281F-F915-4F32-86B0-C44B6C8BE247}"/>
  </bookViews>
  <sheets>
    <sheet name="C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'C19'!$A$1:$E$30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E23" i="1"/>
  <c r="D23" i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E16" i="1" s="1"/>
  <c r="C16" i="1"/>
  <c r="E15" i="1"/>
  <c r="D15" i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D7" i="1" s="1"/>
  <c r="E7" i="1" s="1"/>
  <c r="C10" i="1"/>
  <c r="D9" i="1"/>
  <c r="E9" i="1" s="1"/>
  <c r="C9" i="1"/>
  <c r="B7" i="1"/>
  <c r="C7" i="1" s="1"/>
  <c r="E10" i="1" l="1"/>
</calcChain>
</file>

<file path=xl/sharedStrings.xml><?xml version="1.0" encoding="utf-8"?>
<sst xmlns="http://schemas.openxmlformats.org/spreadsheetml/2006/main" count="31" uniqueCount="30">
  <si>
    <t>Cuadro Nº 19.     CASOS Y TASA DE DENGUE CLÁSICO,  SEGÚN REGIÓN DE SALUD</t>
  </si>
  <si>
    <t xml:space="preserve"> EN LA REPÚBLICA DE PANAMÁ: AÑOS 2018 Y ACUMULADO (1993 al 2018).</t>
  </si>
  <si>
    <t>Región de Salud</t>
  </si>
  <si>
    <t>Acumulado (1993 - 2018)</t>
  </si>
  <si>
    <t>Número</t>
  </si>
  <si>
    <t>Tasa 1/</t>
  </si>
  <si>
    <t>Tasa 2/</t>
  </si>
  <si>
    <t xml:space="preserve">                         Total……………..</t>
  </si>
  <si>
    <t>Bocas del Toro................................</t>
  </si>
  <si>
    <t>Coclé…………………….................</t>
  </si>
  <si>
    <t>Colón……........................................</t>
  </si>
  <si>
    <t>Chiriquí……….................................</t>
  </si>
  <si>
    <t>Darién………..................................</t>
  </si>
  <si>
    <t>Herrera……….................................</t>
  </si>
  <si>
    <t>Los Santos………............................</t>
  </si>
  <si>
    <t>Panamá Este………………………..</t>
  </si>
  <si>
    <t>Panamá Oeste………………………</t>
  </si>
  <si>
    <t>Panamá Norte 3/………………………</t>
  </si>
  <si>
    <t>Panamá Metro………………………</t>
  </si>
  <si>
    <t>San Miguelito, Las Cumbres y Chilibr</t>
  </si>
  <si>
    <t>Veraguas……………………………</t>
  </si>
  <si>
    <t>Comarca Kuna Yala………………..</t>
  </si>
  <si>
    <t>Comarca Ngobe Bugle……………..</t>
  </si>
  <si>
    <t>Extranjero</t>
  </si>
  <si>
    <t>1/ Cálculo por 100,000 hab. en base a la estimación de población al 1º de julio del año respectivo.</t>
  </si>
  <si>
    <t>2/ Tasa acumulada, calculada  por 100,000 hab.en base a la estimación de población a mitad del período.</t>
  </si>
  <si>
    <t>3/ La Región Norte Inicio desde el año 2016 por tal motivo su tasa acumulada es calculada con esos dos años.</t>
  </si>
  <si>
    <t>Fuente Documental:  Departamento de Epidemiología. Sección de Estadística.</t>
  </si>
  <si>
    <t>Fuente Institucional:Dirección de Planificación - Departamento de Registros y Estadísticas de Salud. MINSA.</t>
  </si>
  <si>
    <t>Fecha: 19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</si>
</sst>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22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2"/>
    <xf numFmtId="0" fontId="4" fillId="0" borderId="0" xfId="1" applyFont="1"/>
    <xf numFmtId="0" fontId="5" fillId="0" borderId="0" xfId="1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3" borderId="0" xfId="2" applyFont="1" applyFill="1"/>
    <xf numFmtId="0" fontId="3" fillId="3" borderId="9" xfId="2" applyFont="1" applyFill="1" applyBorder="1"/>
    <xf numFmtId="0" fontId="3" fillId="3" borderId="10" xfId="2" applyFont="1" applyFill="1" applyBorder="1"/>
    <xf numFmtId="0" fontId="3" fillId="3" borderId="11" xfId="2" applyFont="1" applyFill="1" applyBorder="1"/>
    <xf numFmtId="0" fontId="6" fillId="3" borderId="0" xfId="2" applyFont="1" applyFill="1"/>
    <xf numFmtId="3" fontId="6" fillId="3" borderId="12" xfId="2" applyNumberFormat="1" applyFont="1" applyFill="1" applyBorder="1"/>
    <xf numFmtId="164" fontId="6" fillId="3" borderId="13" xfId="2" applyNumberFormat="1" applyFont="1" applyFill="1" applyBorder="1"/>
    <xf numFmtId="164" fontId="6" fillId="3" borderId="14" xfId="2" applyNumberFormat="1" applyFont="1" applyFill="1" applyBorder="1"/>
    <xf numFmtId="0" fontId="7" fillId="0" borderId="0" xfId="2" applyFont="1"/>
    <xf numFmtId="0" fontId="3" fillId="3" borderId="12" xfId="2" applyFont="1" applyFill="1" applyBorder="1"/>
    <xf numFmtId="0" fontId="3" fillId="3" borderId="13" xfId="2" applyFont="1" applyFill="1" applyBorder="1"/>
    <xf numFmtId="3" fontId="3" fillId="3" borderId="12" xfId="2" applyNumberFormat="1" applyFont="1" applyFill="1" applyBorder="1"/>
    <xf numFmtId="0" fontId="3" fillId="3" borderId="14" xfId="2" applyFont="1" applyFill="1" applyBorder="1"/>
    <xf numFmtId="164" fontId="3" fillId="3" borderId="13" xfId="2" applyNumberFormat="1" applyFont="1" applyFill="1" applyBorder="1"/>
    <xf numFmtId="164" fontId="3" fillId="3" borderId="14" xfId="2" applyNumberFormat="1" applyFont="1" applyFill="1" applyBorder="1"/>
    <xf numFmtId="0" fontId="0" fillId="0" borderId="0" xfId="2" applyFont="1"/>
    <xf numFmtId="164" fontId="8" fillId="3" borderId="13" xfId="2" applyNumberFormat="1" applyFont="1" applyFill="1" applyBorder="1"/>
    <xf numFmtId="164" fontId="1" fillId="0" borderId="0" xfId="2" applyNumberFormat="1"/>
    <xf numFmtId="164" fontId="3" fillId="3" borderId="14" xfId="2" applyNumberFormat="1" applyFont="1" applyFill="1" applyBorder="1" applyAlignment="1">
      <alignment horizontal="right"/>
    </xf>
    <xf numFmtId="0" fontId="3" fillId="3" borderId="5" xfId="2" applyFont="1" applyFill="1" applyBorder="1"/>
    <xf numFmtId="0" fontId="3" fillId="3" borderId="15" xfId="2" applyFont="1" applyFill="1" applyBorder="1"/>
    <xf numFmtId="164" fontId="3" fillId="3" borderId="16" xfId="2" applyNumberFormat="1" applyFont="1" applyFill="1" applyBorder="1"/>
    <xf numFmtId="164" fontId="3" fillId="3" borderId="17" xfId="2" applyNumberFormat="1" applyFont="1" applyFill="1" applyBorder="1" applyAlignment="1">
      <alignment horizontal="right"/>
    </xf>
    <xf numFmtId="0" fontId="9" fillId="0" borderId="0" xfId="1" applyFont="1"/>
    <xf numFmtId="0" fontId="2" fillId="0" borderId="0" xfId="2" applyFont="1"/>
    <xf numFmtId="1" fontId="2" fillId="0" borderId="0" xfId="2" applyNumberFormat="1" applyFont="1"/>
    <xf numFmtId="1" fontId="1" fillId="0" borderId="0" xfId="2" applyNumberFormat="1"/>
    <xf numFmtId="0" fontId="10" fillId="0" borderId="0" xfId="1" applyFont="1" applyAlignment="1">
      <alignment horizontal="left" wrapText="1"/>
    </xf>
    <xf numFmtId="0" fontId="11" fillId="0" borderId="0" xfId="2" applyFont="1"/>
  </cellXfs>
  <cellStyles count="3">
    <cellStyle name="Normal" xfId="0" builtinId="0"/>
    <cellStyle name="Normal 2 3" xfId="2" xr:uid="{86CCA835-A95B-4C43-B766-EA3EF88DE223}"/>
    <cellStyle name="Normal 5" xfId="1" xr:uid="{3DB1C6E8-3D79-40F3-8A28-3BDCDB7F71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9.46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mcleary\Mis%20documentos\ANUARIOS\Anuario%202005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C458-728B-46B7-AEB3-AB70D6257489}">
  <dimension ref="A1:N39"/>
  <sheetViews>
    <sheetView tabSelected="1" view="pageBreakPreview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2.5703125" style="2" customWidth="1"/>
    <col min="2" max="4" width="12.7109375" style="2" customWidth="1"/>
    <col min="5" max="5" width="14" style="2" customWidth="1"/>
    <col min="6" max="6" width="11.42578125" style="2" customWidth="1"/>
    <col min="7" max="12" width="11.42578125" style="2"/>
    <col min="13" max="13" width="85.140625" style="2" customWidth="1"/>
    <col min="14" max="16384" width="11.42578125" style="2"/>
  </cols>
  <sheetData>
    <row r="1" spans="1:9" x14ac:dyDescent="0.25">
      <c r="A1" s="1" t="s">
        <v>0</v>
      </c>
      <c r="B1" s="1"/>
      <c r="C1" s="1"/>
      <c r="D1" s="1"/>
      <c r="E1" s="1"/>
    </row>
    <row r="2" spans="1:9" x14ac:dyDescent="0.25">
      <c r="A2" s="1" t="s">
        <v>1</v>
      </c>
      <c r="B2" s="1"/>
      <c r="C2" s="1"/>
      <c r="D2" s="1"/>
      <c r="E2" s="1"/>
    </row>
    <row r="3" spans="1:9" ht="18.75" customHeight="1" thickBot="1" x14ac:dyDescent="0.3">
      <c r="A3" s="3"/>
      <c r="B3" s="4"/>
      <c r="C3" s="4"/>
      <c r="D3" s="4"/>
      <c r="E3" s="4"/>
    </row>
    <row r="4" spans="1:9" ht="18" customHeight="1" x14ac:dyDescent="0.25">
      <c r="A4" s="5" t="s">
        <v>2</v>
      </c>
      <c r="B4" s="6">
        <v>2018</v>
      </c>
      <c r="C4" s="7"/>
      <c r="D4" s="6" t="s">
        <v>3</v>
      </c>
      <c r="E4" s="8"/>
    </row>
    <row r="5" spans="1:9" ht="19.5" customHeight="1" thickBot="1" x14ac:dyDescent="0.3">
      <c r="A5" s="9"/>
      <c r="B5" s="10" t="s">
        <v>4</v>
      </c>
      <c r="C5" s="11" t="s">
        <v>5</v>
      </c>
      <c r="D5" s="10" t="s">
        <v>4</v>
      </c>
      <c r="E5" s="12" t="s">
        <v>6</v>
      </c>
    </row>
    <row r="6" spans="1:9" ht="12" customHeight="1" x14ac:dyDescent="0.25">
      <c r="A6" s="13"/>
      <c r="B6" s="14"/>
      <c r="C6" s="15"/>
      <c r="D6" s="14"/>
      <c r="E6" s="16"/>
    </row>
    <row r="7" spans="1:9" ht="19.5" customHeight="1" x14ac:dyDescent="0.25">
      <c r="A7" s="17" t="s">
        <v>7</v>
      </c>
      <c r="B7" s="18">
        <f>SUM(B9:B24)</f>
        <v>2583</v>
      </c>
      <c r="C7" s="19">
        <f>+B7/4098135*100000</f>
        <v>63.028670358589949</v>
      </c>
      <c r="D7" s="18">
        <f>SUM(D9:D23)</f>
        <v>68808</v>
      </c>
      <c r="E7" s="20">
        <f>+D7/3256072*100000</f>
        <v>2113.2210835632627</v>
      </c>
      <c r="F7" s="21"/>
    </row>
    <row r="8" spans="1:9" ht="10.5" customHeight="1" x14ac:dyDescent="0.25">
      <c r="A8" s="13"/>
      <c r="B8" s="22"/>
      <c r="C8" s="23"/>
      <c r="D8" s="24"/>
      <c r="E8" s="25"/>
      <c r="F8" s="21"/>
    </row>
    <row r="9" spans="1:9" ht="22.5" customHeight="1" x14ac:dyDescent="0.25">
      <c r="A9" s="13" t="s">
        <v>8</v>
      </c>
      <c r="B9" s="22">
        <v>16</v>
      </c>
      <c r="C9" s="26">
        <f>+B9/165622*100000</f>
        <v>9.6605523420801589</v>
      </c>
      <c r="D9" s="24">
        <f>3084+285+716+697+16</f>
        <v>4798</v>
      </c>
      <c r="E9" s="27">
        <f>+D9/106773*100000</f>
        <v>4493.6453972446216</v>
      </c>
      <c r="F9" s="21"/>
    </row>
    <row r="10" spans="1:9" ht="22.5" customHeight="1" x14ac:dyDescent="0.25">
      <c r="A10" s="13" t="s">
        <v>9</v>
      </c>
      <c r="B10" s="22">
        <v>165</v>
      </c>
      <c r="C10" s="26">
        <f>+B10/261309*100000</f>
        <v>63.143634547604563</v>
      </c>
      <c r="D10" s="24">
        <f>2564+141+206+386+165</f>
        <v>3462</v>
      </c>
      <c r="E10" s="27">
        <f>+D10/225662*100000</f>
        <v>1534.1528480648049</v>
      </c>
      <c r="F10" s="21"/>
      <c r="I10" s="28"/>
    </row>
    <row r="11" spans="1:9" ht="22.5" customHeight="1" x14ac:dyDescent="0.25">
      <c r="A11" s="13" t="s">
        <v>10</v>
      </c>
      <c r="B11" s="22">
        <v>308</v>
      </c>
      <c r="C11" s="26">
        <f>+B11/285429*100000</f>
        <v>107.90774588426544</v>
      </c>
      <c r="D11" s="24">
        <f>2161+53+20+301+308</f>
        <v>2843</v>
      </c>
      <c r="E11" s="27">
        <f>+D11/233362*100000</f>
        <v>1218.2788971640628</v>
      </c>
      <c r="F11" s="21"/>
    </row>
    <row r="12" spans="1:9" ht="22.5" customHeight="1" x14ac:dyDescent="0.25">
      <c r="A12" s="13" t="s">
        <v>11</v>
      </c>
      <c r="B12" s="22">
        <v>16</v>
      </c>
      <c r="C12" s="26">
        <f>+B12/456821*100000</f>
        <v>3.502465954936397</v>
      </c>
      <c r="D12" s="24">
        <f>5774+92+146+78+16</f>
        <v>6106</v>
      </c>
      <c r="E12" s="27">
        <f>+D12/407198*100000</f>
        <v>1499.5162058752744</v>
      </c>
      <c r="F12" s="21"/>
    </row>
    <row r="13" spans="1:9" ht="22.5" customHeight="1" x14ac:dyDescent="0.25">
      <c r="A13" s="13" t="s">
        <v>12</v>
      </c>
      <c r="B13" s="22">
        <v>29</v>
      </c>
      <c r="C13" s="26">
        <f>+B13/68037*100000</f>
        <v>42.623866425621351</v>
      </c>
      <c r="D13" s="24">
        <f>398+118+148+135+29</f>
        <v>828</v>
      </c>
      <c r="E13" s="27">
        <f>+D13/53724*100000</f>
        <v>1541.210632119723</v>
      </c>
      <c r="F13" s="21"/>
      <c r="I13" s="28"/>
    </row>
    <row r="14" spans="1:9" ht="22.5" customHeight="1" x14ac:dyDescent="0.25">
      <c r="A14" s="13" t="s">
        <v>13</v>
      </c>
      <c r="B14" s="22">
        <v>41</v>
      </c>
      <c r="C14" s="26">
        <f>+B14/118551*100000</f>
        <v>34.584271748024058</v>
      </c>
      <c r="D14" s="24">
        <f>1868+97+78+123+41</f>
        <v>2207</v>
      </c>
      <c r="E14" s="27">
        <f>+D14/110306*100000</f>
        <v>2000.7977807190905</v>
      </c>
      <c r="F14" s="21"/>
      <c r="I14" s="28"/>
    </row>
    <row r="15" spans="1:9" ht="22.5" customHeight="1" x14ac:dyDescent="0.25">
      <c r="A15" s="13" t="s">
        <v>14</v>
      </c>
      <c r="B15" s="22">
        <v>11</v>
      </c>
      <c r="C15" s="26">
        <f>+B15/95401*100000</f>
        <v>11.53027746040398</v>
      </c>
      <c r="D15" s="24">
        <f>2086+96+60+139+11</f>
        <v>2392</v>
      </c>
      <c r="E15" s="27">
        <f>+D15/89216*100000</f>
        <v>2681.1334289813485</v>
      </c>
      <c r="F15" s="21"/>
      <c r="I15" s="28"/>
    </row>
    <row r="16" spans="1:9" ht="22.5" customHeight="1" x14ac:dyDescent="0.25">
      <c r="A16" s="13" t="s">
        <v>15</v>
      </c>
      <c r="B16" s="22">
        <v>188</v>
      </c>
      <c r="C16" s="29">
        <f>+B16/139330*100000</f>
        <v>134.93145769037537</v>
      </c>
      <c r="D16" s="24">
        <f>1047+346+176+493+188</f>
        <v>2250</v>
      </c>
      <c r="E16" s="27">
        <f>+D16/77615*100000</f>
        <v>2898.9241770276362</v>
      </c>
      <c r="F16" s="21"/>
      <c r="I16" s="28"/>
    </row>
    <row r="17" spans="1:14" ht="22.5" customHeight="1" x14ac:dyDescent="0.25">
      <c r="A17" s="13" t="s">
        <v>16</v>
      </c>
      <c r="B17" s="22">
        <v>525</v>
      </c>
      <c r="C17" s="29">
        <f>+B17/554714*100000</f>
        <v>94.643365770469103</v>
      </c>
      <c r="D17" s="24">
        <f>11287+301+420+437+525</f>
        <v>12970</v>
      </c>
      <c r="E17" s="27">
        <f>+D17/399581*100000</f>
        <v>3245.9000803341501</v>
      </c>
      <c r="F17" s="21"/>
      <c r="I17" s="28"/>
      <c r="N17" s="30"/>
    </row>
    <row r="18" spans="1:14" ht="22.5" customHeight="1" x14ac:dyDescent="0.25">
      <c r="A18" s="13" t="s">
        <v>17</v>
      </c>
      <c r="B18" s="22">
        <v>177</v>
      </c>
      <c r="C18" s="29">
        <f>+B18/265376*100000</f>
        <v>66.697817436392128</v>
      </c>
      <c r="D18" s="24">
        <f>219+177+177</f>
        <v>573</v>
      </c>
      <c r="E18" s="27">
        <f>+D18/391744*100000</f>
        <v>146.26899199477211</v>
      </c>
      <c r="F18" s="21"/>
      <c r="I18" s="28"/>
    </row>
    <row r="19" spans="1:14" ht="22.5" customHeight="1" x14ac:dyDescent="0.25">
      <c r="A19" s="13" t="s">
        <v>18</v>
      </c>
      <c r="B19" s="22">
        <v>770</v>
      </c>
      <c r="C19" s="29">
        <f>+B19/823750*100000</f>
        <v>93.474962063732931</v>
      </c>
      <c r="D19" s="24">
        <f>14369+1142+534+1204+770</f>
        <v>18019</v>
      </c>
      <c r="E19" s="27">
        <f>+D19/661954*100000</f>
        <v>2722.0924716823224</v>
      </c>
      <c r="F19" s="21"/>
    </row>
    <row r="20" spans="1:14" ht="22.5" customHeight="1" x14ac:dyDescent="0.25">
      <c r="A20" s="13" t="s">
        <v>19</v>
      </c>
      <c r="B20" s="22">
        <v>325</v>
      </c>
      <c r="C20" s="29">
        <f>+B20/364962*100000</f>
        <v>89.050366887511572</v>
      </c>
      <c r="D20" s="24">
        <f>8763+408+429+516+325</f>
        <v>10441</v>
      </c>
      <c r="E20" s="27">
        <f>+D20/496024*100000</f>
        <v>2104.9384707191589</v>
      </c>
      <c r="F20" s="21"/>
    </row>
    <row r="21" spans="1:14" ht="22.5" customHeight="1" x14ac:dyDescent="0.25">
      <c r="A21" s="13" t="s">
        <v>20</v>
      </c>
      <c r="B21" s="22">
        <v>3</v>
      </c>
      <c r="C21" s="26">
        <f>+B21/246121*100000</f>
        <v>1.2189126486565551</v>
      </c>
      <c r="D21" s="22">
        <f>1046+148+60+85+3</f>
        <v>1342</v>
      </c>
      <c r="E21" s="27">
        <f>+D21/223761*100000</f>
        <v>599.74705154160017</v>
      </c>
      <c r="F21" s="21"/>
    </row>
    <row r="22" spans="1:14" ht="22.5" customHeight="1" x14ac:dyDescent="0.25">
      <c r="A22" s="13" t="s">
        <v>21</v>
      </c>
      <c r="B22" s="22">
        <v>4</v>
      </c>
      <c r="C22" s="26">
        <f>+B22/44231*100000</f>
        <v>9.043431077750899</v>
      </c>
      <c r="D22" s="22">
        <f>280+114+103+54+4</f>
        <v>555</v>
      </c>
      <c r="E22" s="27">
        <f>+D22/36759*100000</f>
        <v>1509.8343262874398</v>
      </c>
      <c r="F22" s="21"/>
    </row>
    <row r="23" spans="1:14" ht="22.5" customHeight="1" x14ac:dyDescent="0.25">
      <c r="A23" s="13" t="s">
        <v>22</v>
      </c>
      <c r="B23" s="22">
        <v>2</v>
      </c>
      <c r="C23" s="26">
        <f>+B23/208481*100000</f>
        <v>0.95932003395992915</v>
      </c>
      <c r="D23" s="22">
        <f>12+3+2+3+2</f>
        <v>22</v>
      </c>
      <c r="E23" s="31">
        <f>+D23/134183*100000</f>
        <v>16.395519551657063</v>
      </c>
      <c r="F23" s="21"/>
    </row>
    <row r="24" spans="1:14" ht="22.5" customHeight="1" thickBot="1" x14ac:dyDescent="0.3">
      <c r="A24" s="32" t="s">
        <v>23</v>
      </c>
      <c r="B24" s="33">
        <v>3</v>
      </c>
      <c r="C24" s="34"/>
      <c r="D24" s="33">
        <f>3</f>
        <v>3</v>
      </c>
      <c r="E24" s="35"/>
      <c r="F24" s="21"/>
    </row>
    <row r="25" spans="1:14" ht="20.25" customHeight="1" x14ac:dyDescent="0.25">
      <c r="A25" s="36" t="s">
        <v>24</v>
      </c>
      <c r="B25" s="4"/>
      <c r="C25" s="4"/>
      <c r="D25" s="4"/>
      <c r="E25" s="4"/>
    </row>
    <row r="26" spans="1:14" x14ac:dyDescent="0.25">
      <c r="A26" s="36" t="s">
        <v>25</v>
      </c>
      <c r="B26" s="4"/>
      <c r="C26" s="4"/>
      <c r="D26" s="4"/>
      <c r="E26" s="4"/>
      <c r="I26" s="37"/>
      <c r="J26" s="38"/>
    </row>
    <row r="27" spans="1:14" ht="11.25" customHeight="1" x14ac:dyDescent="0.25">
      <c r="A27" s="36" t="s">
        <v>26</v>
      </c>
      <c r="B27" s="4"/>
      <c r="C27" s="4"/>
      <c r="D27" s="4"/>
      <c r="E27" s="4"/>
      <c r="J27" s="39"/>
    </row>
    <row r="28" spans="1:14" ht="14.25" customHeight="1" x14ac:dyDescent="0.25">
      <c r="A28" s="40" t="s">
        <v>27</v>
      </c>
      <c r="B28" s="40"/>
      <c r="C28" s="40"/>
      <c r="D28" s="40"/>
      <c r="E28" s="40"/>
      <c r="J28" s="39"/>
    </row>
    <row r="29" spans="1:14" x14ac:dyDescent="0.25">
      <c r="A29" s="36" t="s">
        <v>28</v>
      </c>
      <c r="B29" s="4"/>
      <c r="C29" s="4"/>
      <c r="D29" s="4"/>
      <c r="E29" s="4"/>
    </row>
    <row r="30" spans="1:14" x14ac:dyDescent="0.25">
      <c r="A30" s="41" t="s">
        <v>29</v>
      </c>
      <c r="J30" s="39"/>
    </row>
    <row r="31" spans="1:14" x14ac:dyDescent="0.25">
      <c r="J31" s="39"/>
    </row>
    <row r="32" spans="1:14" x14ac:dyDescent="0.25">
      <c r="J32" s="39"/>
    </row>
    <row r="33" spans="10:10" x14ac:dyDescent="0.25">
      <c r="J33" s="39"/>
    </row>
    <row r="34" spans="10:10" x14ac:dyDescent="0.25">
      <c r="J34" s="39"/>
    </row>
    <row r="37" spans="10:10" x14ac:dyDescent="0.25">
      <c r="J37" s="39"/>
    </row>
    <row r="38" spans="10:10" x14ac:dyDescent="0.25">
      <c r="J38" s="39"/>
    </row>
    <row r="39" spans="10:10" x14ac:dyDescent="0.25">
      <c r="J39" s="39"/>
    </row>
  </sheetData>
  <mergeCells count="6">
    <mergeCell ref="A1:E1"/>
    <mergeCell ref="A2:E2"/>
    <mergeCell ref="A4:A5"/>
    <mergeCell ref="B4:C4"/>
    <mergeCell ref="D4:E4"/>
    <mergeCell ref="A28:E28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C19</vt:lpstr>
      <vt:lpstr>'C19'!Área_de_impresión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2021-03-17T19:47:33Z</dcterms:created>
  <dcterms:modified xsi:type="dcterms:W3CDTF">2021-03-17T19:48:35Z</dcterms:modified>
</cp:coreProperties>
</file>